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lise\Downloads\"/>
    </mc:Choice>
  </mc:AlternateContent>
  <xr:revisionPtr revIDLastSave="0" documentId="13_ncr:1_{FE056289-DA5A-4870-8700-9E6A6F866598}" xr6:coauthVersionLast="47" xr6:coauthVersionMax="47" xr10:uidLastSave="{00000000-0000-0000-0000-000000000000}"/>
  <bookViews>
    <workbookView xWindow="-120" yWindow="-120" windowWidth="20730" windowHeight="11040" tabRatio="500" xr2:uid="{00000000-000D-0000-FFFF-FFFF00000000}"/>
  </bookViews>
  <sheets>
    <sheet name="Tableau VMA" sheetId="1" r:id="rId1"/>
  </sheets>
  <definedNames>
    <definedName name="_xlnm.Print_Area" localSheetId="0">'Tableau VMA'!$B$1:$U$33</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F33" i="1" l="1"/>
  <c r="G33" i="1" s="1"/>
  <c r="D33" i="1"/>
  <c r="U33" i="1" s="1"/>
  <c r="D32" i="1"/>
  <c r="O32" i="1" s="1"/>
  <c r="D31" i="1"/>
  <c r="Q31" i="1" s="1"/>
  <c r="D30" i="1"/>
  <c r="S30" i="1" s="1"/>
  <c r="D29" i="1"/>
  <c r="U29" i="1" s="1"/>
  <c r="D28" i="1"/>
  <c r="O28" i="1" s="1"/>
  <c r="D27" i="1"/>
  <c r="Q27" i="1" s="1"/>
  <c r="D26" i="1"/>
  <c r="S26" i="1" s="1"/>
  <c r="D25" i="1"/>
  <c r="U25" i="1" s="1"/>
  <c r="D24" i="1"/>
  <c r="O24" i="1" s="1"/>
  <c r="D23" i="1"/>
  <c r="Q23" i="1" s="1"/>
  <c r="D22" i="1"/>
  <c r="S22" i="1" s="1"/>
  <c r="F21" i="1"/>
  <c r="F30" i="1" s="1"/>
  <c r="G30" i="1" s="1"/>
  <c r="B21" i="1"/>
  <c r="F18" i="1"/>
  <c r="G18" i="1" s="1"/>
  <c r="D18" i="1"/>
  <c r="O18" i="1" s="1"/>
  <c r="F17" i="1"/>
  <c r="G17" i="1" s="1"/>
  <c r="D17" i="1"/>
  <c r="Q17" i="1" s="1"/>
  <c r="F16" i="1"/>
  <c r="G16" i="1" s="1"/>
  <c r="D16" i="1"/>
  <c r="S16" i="1" s="1"/>
  <c r="F15" i="1"/>
  <c r="G15" i="1" s="1"/>
  <c r="D15" i="1"/>
  <c r="M15" i="1" s="1"/>
  <c r="U15" i="1" s="1"/>
  <c r="F14" i="1"/>
  <c r="G14" i="1" s="1"/>
  <c r="D14" i="1"/>
  <c r="O14" i="1" s="1"/>
  <c r="F13" i="1"/>
  <c r="G13" i="1" s="1"/>
  <c r="D13" i="1"/>
  <c r="Q13" i="1" s="1"/>
  <c r="F12" i="1"/>
  <c r="G12" i="1" s="1"/>
  <c r="D12" i="1"/>
  <c r="S12" i="1" s="1"/>
  <c r="F11" i="1"/>
  <c r="G11" i="1" s="1"/>
  <c r="D11" i="1"/>
  <c r="M11" i="1" s="1"/>
  <c r="U11" i="1" s="1"/>
  <c r="F10" i="1"/>
  <c r="G10" i="1" s="1"/>
  <c r="D10" i="1"/>
  <c r="O10" i="1" s="1"/>
  <c r="F9" i="1"/>
  <c r="G9" i="1" s="1"/>
  <c r="D9" i="1"/>
  <c r="Q9" i="1" s="1"/>
  <c r="F8" i="1"/>
  <c r="G8" i="1" s="1"/>
  <c r="D8" i="1"/>
  <c r="S8" i="1" s="1"/>
  <c r="F7" i="1"/>
  <c r="G7" i="1" s="1"/>
  <c r="D7" i="1"/>
  <c r="M7" i="1" s="1"/>
  <c r="U7" i="1" s="1"/>
  <c r="F28" i="1" l="1"/>
  <c r="G28" i="1" s="1"/>
  <c r="F23" i="1"/>
  <c r="G23" i="1" s="1"/>
  <c r="F31" i="1"/>
  <c r="G31" i="1" s="1"/>
  <c r="H17" i="1"/>
  <c r="H24" i="1"/>
  <c r="P8" i="1"/>
  <c r="F25" i="1"/>
  <c r="G25" i="1" s="1"/>
  <c r="F29" i="1"/>
  <c r="G29" i="1" s="1"/>
  <c r="F22" i="1"/>
  <c r="G22" i="1" s="1"/>
  <c r="F26" i="1"/>
  <c r="G26" i="1" s="1"/>
  <c r="F27" i="1"/>
  <c r="G27" i="1" s="1"/>
  <c r="F24" i="1"/>
  <c r="G24" i="1" s="1"/>
  <c r="F32" i="1"/>
  <c r="G32" i="1" s="1"/>
  <c r="R13" i="1"/>
  <c r="R8" i="1"/>
  <c r="N17" i="1"/>
  <c r="H13" i="1"/>
  <c r="N15" i="1"/>
  <c r="R12" i="1"/>
  <c r="J13" i="1"/>
  <c r="P13" i="1"/>
  <c r="H23" i="1"/>
  <c r="J23" i="1"/>
  <c r="H32" i="1"/>
  <c r="K9" i="1"/>
  <c r="N9" i="1"/>
  <c r="H14" i="1"/>
  <c r="P23" i="1"/>
  <c r="I32" i="1"/>
  <c r="J7" i="1"/>
  <c r="N14" i="1"/>
  <c r="R23" i="1"/>
  <c r="N32" i="1"/>
  <c r="H8" i="1"/>
  <c r="J8" i="1"/>
  <c r="P14" i="1"/>
  <c r="P32" i="1"/>
  <c r="Q14" i="1"/>
  <c r="J31" i="1"/>
  <c r="Q32" i="1"/>
  <c r="K31" i="1"/>
  <c r="P17" i="1"/>
  <c r="Q24" i="1"/>
  <c r="P9" i="1"/>
  <c r="J11" i="1"/>
  <c r="S13" i="1"/>
  <c r="J17" i="1"/>
  <c r="H18" i="1"/>
  <c r="S23" i="1"/>
  <c r="H27" i="1"/>
  <c r="N29" i="1"/>
  <c r="N31" i="1"/>
  <c r="R9" i="1"/>
  <c r="R11" i="1"/>
  <c r="K17" i="1"/>
  <c r="I18" i="1"/>
  <c r="N25" i="1"/>
  <c r="J27" i="1"/>
  <c r="H28" i="1"/>
  <c r="O29" i="1"/>
  <c r="P31" i="1"/>
  <c r="P18" i="1"/>
  <c r="O25" i="1"/>
  <c r="K27" i="1"/>
  <c r="I28" i="1"/>
  <c r="R31" i="1"/>
  <c r="R7" i="1"/>
  <c r="Q18" i="1"/>
  <c r="N27" i="1"/>
  <c r="N28" i="1"/>
  <c r="S31" i="1"/>
  <c r="H9" i="1"/>
  <c r="H12" i="1"/>
  <c r="K13" i="1"/>
  <c r="I14" i="1"/>
  <c r="R17" i="1"/>
  <c r="K23" i="1"/>
  <c r="I24" i="1"/>
  <c r="P27" i="1"/>
  <c r="P28" i="1"/>
  <c r="S9" i="1"/>
  <c r="J9" i="1"/>
  <c r="L10" i="1"/>
  <c r="J12" i="1"/>
  <c r="N13" i="1"/>
  <c r="S17" i="1"/>
  <c r="N23" i="1"/>
  <c r="P24" i="1"/>
  <c r="L26" i="1"/>
  <c r="R27" i="1"/>
  <c r="Q28" i="1"/>
  <c r="H31" i="1"/>
  <c r="N33" i="1"/>
  <c r="P12" i="1"/>
  <c r="S27" i="1"/>
  <c r="O33" i="1"/>
  <c r="N10" i="1"/>
  <c r="L22" i="1"/>
  <c r="T26" i="1"/>
  <c r="L30" i="1"/>
  <c r="T30" i="1"/>
  <c r="T10" i="1"/>
  <c r="L7" i="1"/>
  <c r="T7" i="1"/>
  <c r="L11" i="1"/>
  <c r="L8" i="1"/>
  <c r="T8" i="1"/>
  <c r="H10" i="1"/>
  <c r="N11" i="1"/>
  <c r="L12" i="1"/>
  <c r="T12" i="1"/>
  <c r="O7" i="1"/>
  <c r="E8" i="1"/>
  <c r="M8" i="1"/>
  <c r="U8" i="1" s="1"/>
  <c r="Q10" i="1"/>
  <c r="E12" i="1"/>
  <c r="M16" i="1"/>
  <c r="U16" i="1" s="1"/>
  <c r="T11" i="1"/>
  <c r="N7" i="1"/>
  <c r="P10" i="1"/>
  <c r="L16" i="1"/>
  <c r="T16" i="1"/>
  <c r="T22" i="1"/>
  <c r="I10" i="1"/>
  <c r="O11" i="1"/>
  <c r="M12" i="1"/>
  <c r="U12" i="1" s="1"/>
  <c r="O15" i="1"/>
  <c r="E16" i="1"/>
  <c r="E22" i="1"/>
  <c r="U22" i="1"/>
  <c r="E26" i="1"/>
  <c r="E30" i="1"/>
  <c r="U30" i="1"/>
  <c r="T9" i="1"/>
  <c r="R10" i="1"/>
  <c r="H11" i="1"/>
  <c r="N12" i="1"/>
  <c r="L13" i="1"/>
  <c r="J14" i="1"/>
  <c r="R14" i="1"/>
  <c r="H15" i="1"/>
  <c r="N16" i="1"/>
  <c r="L17" i="1"/>
  <c r="T17" i="1"/>
  <c r="J18" i="1"/>
  <c r="R18" i="1"/>
  <c r="N22" i="1"/>
  <c r="L23" i="1"/>
  <c r="T23" i="1"/>
  <c r="J24" i="1"/>
  <c r="R24" i="1"/>
  <c r="H25" i="1"/>
  <c r="P25" i="1"/>
  <c r="N26" i="1"/>
  <c r="L27" i="1"/>
  <c r="T27" i="1"/>
  <c r="J28" i="1"/>
  <c r="R28" i="1"/>
  <c r="H29" i="1"/>
  <c r="P29" i="1"/>
  <c r="N30" i="1"/>
  <c r="L31" i="1"/>
  <c r="T31" i="1"/>
  <c r="J32" i="1"/>
  <c r="R32" i="1"/>
  <c r="H33" i="1"/>
  <c r="P33" i="1"/>
  <c r="M22" i="1"/>
  <c r="M26" i="1"/>
  <c r="U26" i="1"/>
  <c r="M30" i="1"/>
  <c r="H7" i="1"/>
  <c r="P7" i="1"/>
  <c r="N8" i="1"/>
  <c r="L9" i="1"/>
  <c r="J10" i="1"/>
  <c r="P11" i="1"/>
  <c r="T13" i="1"/>
  <c r="P15" i="1"/>
  <c r="I7" i="1"/>
  <c r="Q7" i="1"/>
  <c r="O8" i="1"/>
  <c r="E9" i="1"/>
  <c r="M9" i="1"/>
  <c r="U9" i="1" s="1"/>
  <c r="K10" i="1"/>
  <c r="S10" i="1"/>
  <c r="I11" i="1"/>
  <c r="Q11" i="1"/>
  <c r="O12" i="1"/>
  <c r="E13" i="1"/>
  <c r="M13" i="1"/>
  <c r="U13" i="1" s="1"/>
  <c r="K14" i="1"/>
  <c r="S14" i="1"/>
  <c r="I15" i="1"/>
  <c r="Q15" i="1"/>
  <c r="O16" i="1"/>
  <c r="E17" i="1"/>
  <c r="M17" i="1"/>
  <c r="U17" i="1" s="1"/>
  <c r="K18" i="1"/>
  <c r="S18" i="1"/>
  <c r="O22" i="1"/>
  <c r="E23" i="1"/>
  <c r="M23" i="1"/>
  <c r="U23" i="1"/>
  <c r="K24" i="1"/>
  <c r="S24" i="1"/>
  <c r="I25" i="1"/>
  <c r="Q25" i="1"/>
  <c r="O26" i="1"/>
  <c r="E27" i="1"/>
  <c r="M27" i="1"/>
  <c r="U27" i="1"/>
  <c r="K28" i="1"/>
  <c r="S28" i="1"/>
  <c r="I29" i="1"/>
  <c r="Q29" i="1"/>
  <c r="O30" i="1"/>
  <c r="E31" i="1"/>
  <c r="M31" i="1"/>
  <c r="U31" i="1"/>
  <c r="K32" i="1"/>
  <c r="S32" i="1"/>
  <c r="I33" i="1"/>
  <c r="Q33" i="1"/>
  <c r="L18" i="1"/>
  <c r="T18" i="1"/>
  <c r="H22" i="1"/>
  <c r="L24" i="1"/>
  <c r="T24" i="1"/>
  <c r="J25" i="1"/>
  <c r="R25" i="1"/>
  <c r="H26" i="1"/>
  <c r="P26" i="1"/>
  <c r="L28" i="1"/>
  <c r="T28" i="1"/>
  <c r="J29" i="1"/>
  <c r="R29" i="1"/>
  <c r="H30" i="1"/>
  <c r="P30" i="1"/>
  <c r="L32" i="1"/>
  <c r="T32" i="1"/>
  <c r="J33" i="1"/>
  <c r="R33" i="1"/>
  <c r="L14" i="1"/>
  <c r="T14" i="1"/>
  <c r="J15" i="1"/>
  <c r="R15" i="1"/>
  <c r="H16" i="1"/>
  <c r="P16" i="1"/>
  <c r="P22" i="1"/>
  <c r="K7" i="1"/>
  <c r="S7" i="1"/>
  <c r="I8" i="1"/>
  <c r="Q8" i="1"/>
  <c r="O9" i="1"/>
  <c r="E10" i="1"/>
  <c r="M10" i="1"/>
  <c r="U10" i="1" s="1"/>
  <c r="K11" i="1"/>
  <c r="S11" i="1"/>
  <c r="I12" i="1"/>
  <c r="Q12" i="1"/>
  <c r="O13" i="1"/>
  <c r="E14" i="1"/>
  <c r="M14" i="1"/>
  <c r="U14" i="1" s="1"/>
  <c r="K15" i="1"/>
  <c r="S15" i="1"/>
  <c r="I16" i="1"/>
  <c r="Q16" i="1"/>
  <c r="O17" i="1"/>
  <c r="E18" i="1"/>
  <c r="M18" i="1"/>
  <c r="U18" i="1" s="1"/>
  <c r="I22" i="1"/>
  <c r="Q22" i="1"/>
  <c r="O23" i="1"/>
  <c r="E24" i="1"/>
  <c r="M24" i="1"/>
  <c r="U24" i="1"/>
  <c r="K25" i="1"/>
  <c r="S25" i="1"/>
  <c r="I26" i="1"/>
  <c r="Q26" i="1"/>
  <c r="O27" i="1"/>
  <c r="E28" i="1"/>
  <c r="M28" i="1"/>
  <c r="U28" i="1"/>
  <c r="K29" i="1"/>
  <c r="S29" i="1"/>
  <c r="I30" i="1"/>
  <c r="Q30" i="1"/>
  <c r="O31" i="1"/>
  <c r="E32" i="1"/>
  <c r="M32" i="1"/>
  <c r="U32" i="1"/>
  <c r="K33" i="1"/>
  <c r="S33" i="1"/>
  <c r="L15" i="1"/>
  <c r="T15" i="1"/>
  <c r="J16" i="1"/>
  <c r="R16" i="1"/>
  <c r="N18" i="1"/>
  <c r="J22" i="1"/>
  <c r="R22" i="1"/>
  <c r="N24" i="1"/>
  <c r="L25" i="1"/>
  <c r="T25" i="1"/>
  <c r="J26" i="1"/>
  <c r="R26" i="1"/>
  <c r="L29" i="1"/>
  <c r="T29" i="1"/>
  <c r="J30" i="1"/>
  <c r="R30" i="1"/>
  <c r="L33" i="1"/>
  <c r="T33" i="1"/>
  <c r="E7" i="1"/>
  <c r="K8" i="1"/>
  <c r="I9" i="1"/>
  <c r="E11" i="1"/>
  <c r="K12" i="1"/>
  <c r="I13" i="1"/>
  <c r="E15" i="1"/>
  <c r="K16" i="1"/>
  <c r="I17" i="1"/>
  <c r="K22" i="1"/>
  <c r="I23" i="1"/>
  <c r="E25" i="1"/>
  <c r="M25" i="1"/>
  <c r="K26" i="1"/>
  <c r="I27" i="1"/>
  <c r="E29" i="1"/>
  <c r="M29" i="1"/>
  <c r="K30" i="1"/>
  <c r="I31" i="1"/>
  <c r="E33" i="1"/>
  <c r="M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C5" authorId="0" shapeId="0" xr:uid="{00000000-0006-0000-0000-000002000000}">
      <text>
        <r>
          <rPr>
            <sz val="10"/>
            <rFont val="Arial"/>
            <family val="2"/>
          </rPr>
          <t>Saisir votre propre VMA</t>
        </r>
      </text>
    </comment>
    <comment ref="B6" authorId="0" shapeId="0" xr:uid="{00000000-0006-0000-0000-000001000000}">
      <text>
        <r>
          <rPr>
            <sz val="10"/>
            <rFont val="Arial"/>
            <family val="2"/>
          </rPr>
          <t>Saisir votre
 Fréquence Cardiaque au Repos</t>
        </r>
      </text>
    </comment>
    <comment ref="F6" authorId="0" shapeId="0" xr:uid="{00000000-0006-0000-0000-000003000000}">
      <text>
        <r>
          <rPr>
            <sz val="10"/>
            <rFont val="Arial"/>
            <family val="2"/>
          </rPr>
          <t>Saisir votre
Fréquence Cardiaque Maximun</t>
        </r>
      </text>
    </comment>
    <comment ref="U6" authorId="0" shapeId="0" xr:uid="{00000000-0006-0000-0000-000007000000}">
      <text>
        <r>
          <rPr>
            <sz val="10"/>
            <rFont val="Arial"/>
            <family val="2"/>
          </rPr>
          <t>Si la distance que vous voulez parcourir ne figure pas dans le tableau, la saisir ici en mètres.</t>
        </r>
      </text>
    </comment>
    <comment ref="H7" authorId="0" shapeId="0" xr:uid="{00000000-0006-0000-0000-000004000000}">
      <text>
        <r>
          <rPr>
            <sz val="10"/>
            <rFont val="Arial"/>
            <family val="2"/>
          </rPr>
          <t>Exemple : en étant à 50 % de votre VMA vous devez parcourir 100 mètres, dans le temps indiqué ici.</t>
        </r>
      </text>
    </comment>
    <comment ref="T21" authorId="0" shapeId="0" xr:uid="{00000000-0006-0000-0000-000006000000}">
      <text>
        <r>
          <rPr>
            <sz val="10"/>
            <rFont val="Arial"/>
            <family val="2"/>
          </rPr>
          <t>Saisir le temps de course, en seconde, que vous voulez effectuer, vous aurez la distance à parcourir.</t>
        </r>
      </text>
    </comment>
    <comment ref="U21" authorId="0" shapeId="0" xr:uid="{00000000-0006-0000-0000-000008000000}">
      <text>
        <r>
          <rPr>
            <sz val="10"/>
            <rFont val="Arial"/>
            <family val="2"/>
          </rPr>
          <t>Saisir le temps de course, en minutes, que vous voulez effectuer, vous aurez la distance à parcourir.</t>
        </r>
      </text>
    </comment>
    <comment ref="H22" authorId="0" shapeId="0" xr:uid="{00000000-0006-0000-0000-000005000000}">
      <text>
        <r>
          <rPr>
            <sz val="10"/>
            <rFont val="Arial"/>
            <family val="2"/>
          </rPr>
          <t>Exemple: à 50 % de votre VMA, ou 66% de votre FCM, en 15 secondes vous devez parcourir la distance indiquée ici en mètres.</t>
        </r>
      </text>
    </comment>
  </commentList>
</comments>
</file>

<file path=xl/sharedStrings.xml><?xml version="1.0" encoding="utf-8"?>
<sst xmlns="http://schemas.openxmlformats.org/spreadsheetml/2006/main" count="99" uniqueCount="89">
  <si>
    <r>
      <rPr>
        <b/>
        <sz val="16"/>
        <color rgb="FFFF0000"/>
        <rFont val="Calibri"/>
        <family val="2"/>
        <charset val="1"/>
      </rPr>
      <t>Saisir vos propres valeurs dans les cases jaunes</t>
    </r>
    <r>
      <rPr>
        <b/>
        <sz val="16"/>
        <color rgb="FFFFFF00"/>
        <rFont val="Calibri"/>
        <family val="2"/>
        <charset val="1"/>
      </rPr>
      <t xml:space="preserve"> </t>
    </r>
    <r>
      <rPr>
        <b/>
        <sz val="16"/>
        <color rgb="FFFF0000"/>
        <rFont val="Calibri"/>
        <family val="2"/>
        <charset val="1"/>
      </rPr>
      <t>pour adapter le tableau à votre situation</t>
    </r>
  </si>
  <si>
    <t>Fréquence Cardiaque Repos
(Nombre Pulsation)</t>
  </si>
  <si>
    <t>Vitesse Maximum Aérobie
VMA</t>
  </si>
  <si>
    <t>Fréquence Cardiaque Maximum
(Nombre Pulsation)</t>
  </si>
  <si>
    <t>Temps (min:sec ou heure:min:sec) à effectuer pour la distance indiquée,
en fonction de l’objectif en % de votre VMA</t>
  </si>
  <si>
    <t>Distance
Perso à faire si ne figure pas au tableau
(en m)</t>
  </si>
  <si>
    <t>%</t>
  </si>
  <si>
    <t>Vitesse km/h</t>
  </si>
  <si>
    <t>Allure mn:s/km</t>
  </si>
  <si>
    <t>FCM %</t>
  </si>
  <si>
    <t>100m</t>
  </si>
  <si>
    <t>200m</t>
  </si>
  <si>
    <t>300m</t>
  </si>
  <si>
    <t>400m</t>
  </si>
  <si>
    <t>500m</t>
  </si>
  <si>
    <t>1 km</t>
  </si>
  <si>
    <t>2 km</t>
  </si>
  <si>
    <t>3 km</t>
  </si>
  <si>
    <t>5 km</t>
  </si>
  <si>
    <t>10 km</t>
  </si>
  <si>
    <t>15 km</t>
  </si>
  <si>
    <t>21,1 km</t>
  </si>
  <si>
    <t>42,2 km</t>
  </si>
  <si>
    <t>Récup Echauff</t>
  </si>
  <si>
    <t>Endurance fonda-
mentale</t>
  </si>
  <si>
    <t>Seuil aérobie</t>
  </si>
  <si>
    <t>Seuil anaérobie</t>
  </si>
  <si>
    <t>VO2 max</t>
  </si>
  <si>
    <t>Vitesse Maximum Aérobie
VMA</t>
  </si>
  <si>
    <t>Dans le temps indiqué, distance (en mètres ou km à partir de 10mn) à parcourir,
en fonction de l’objectif en % de votre VMA ou FCMax</t>
  </si>
  <si>
    <t>Temps perso en sec à faire si figure pas au tableau</t>
  </si>
  <si>
    <t>Temps perso en mn à faire si figure pas au tableau</t>
  </si>
  <si>
    <t>Allure mn/km</t>
  </si>
  <si>
    <t>15
(sec)</t>
  </si>
  <si>
    <t>30
(sec)</t>
  </si>
  <si>
    <t>45
(sec)</t>
  </si>
  <si>
    <t>1
(min)</t>
  </si>
  <si>
    <t>2
(min)</t>
  </si>
  <si>
    <t>3
(min)</t>
  </si>
  <si>
    <t>5
(min)</t>
  </si>
  <si>
    <t>10
(min)</t>
  </si>
  <si>
    <t>20
(min)</t>
  </si>
  <si>
    <t>30
(min)</t>
  </si>
  <si>
    <t>60
(min)</t>
  </si>
  <si>
    <t>120
(min)</t>
  </si>
  <si>
    <t>Infos sur Zones cibles, FCMax, VMA</t>
  </si>
  <si>
    <t>Zones cibles, c'est quoi ?</t>
  </si>
  <si>
    <t>Zone cible</t>
  </si>
  <si>
    <t>% Karvonen</t>
  </si>
  <si>
    <t>BPM</t>
  </si>
  <si>
    <t>Effet &amp; sensation</t>
  </si>
  <si>
    <r>
      <rPr>
        <b/>
        <sz val="11"/>
        <color rgb="FFFF0000"/>
        <rFont val="Calibri"/>
        <family val="2"/>
        <charset val="1"/>
      </rPr>
      <t xml:space="preserve">Maximale
</t>
    </r>
    <r>
      <rPr>
        <sz val="11"/>
        <color rgb="FF000000"/>
        <rFont val="Calibri"/>
        <family val="2"/>
        <charset val="1"/>
      </rPr>
      <t>VO2max</t>
    </r>
  </si>
  <si>
    <t>90 – 100%</t>
  </si>
  <si>
    <t>153 – 162 bpm</t>
  </si>
  <si>
    <r>
      <rPr>
        <b/>
        <sz val="11"/>
        <color rgb="FF000000"/>
        <rFont val="Calibri"/>
        <family val="2"/>
        <charset val="1"/>
      </rPr>
      <t>Effort maximal</t>
    </r>
    <r>
      <rPr>
        <sz val="11"/>
        <color rgb="FF000000"/>
        <rFont val="Calibri"/>
        <family val="2"/>
        <charset val="1"/>
      </rPr>
      <t>, très fatigant au niveau de la respiration et des muscles. Pour athlètes très expérimentés en bonne forme physique. Intervalles courts (&lt; 5')</t>
    </r>
  </si>
  <si>
    <r>
      <rPr>
        <sz val="11"/>
        <color rgb="FFF7A603"/>
        <rFont val="Calibri"/>
        <family val="2"/>
        <charset val="1"/>
      </rPr>
      <t xml:space="preserve">Intensive
</t>
    </r>
    <r>
      <rPr>
        <sz val="11"/>
        <color rgb="FF000000"/>
        <rFont val="Calibri"/>
        <family val="2"/>
        <charset val="1"/>
      </rPr>
      <t>Seuil anaérobie</t>
    </r>
  </si>
  <si>
    <t>80 – 90%</t>
  </si>
  <si>
    <t>143 – 153 bpm</t>
  </si>
  <si>
    <r>
      <rPr>
        <b/>
        <sz val="11"/>
        <color rgb="FF000000"/>
        <rFont val="Calibri"/>
        <family val="2"/>
        <charset val="1"/>
      </rPr>
      <t>Effort intensif</t>
    </r>
    <r>
      <rPr>
        <sz val="11"/>
        <color rgb="FF000000"/>
        <rFont val="Calibri"/>
        <family val="2"/>
        <charset val="1"/>
      </rPr>
      <t>, amélioration de la capacité à supporter l'endurance à vitesse élevée. Résistance du corps : entraîne fatigue musculaire et respiration difficile (&lt; 10')</t>
    </r>
  </si>
  <si>
    <r>
      <rPr>
        <sz val="11"/>
        <color rgb="FF00B050"/>
        <rFont val="Calibri"/>
        <family val="2"/>
        <charset val="1"/>
      </rPr>
      <t xml:space="preserve">Moyenne
</t>
    </r>
    <r>
      <rPr>
        <sz val="11"/>
        <color rgb="FF000000"/>
        <rFont val="Calibri"/>
        <family val="2"/>
        <charset val="1"/>
      </rPr>
      <t>Seuil aérobie</t>
    </r>
  </si>
  <si>
    <t>70 – 80%</t>
  </si>
  <si>
    <t>134 – 143 bpm</t>
  </si>
  <si>
    <r>
      <rPr>
        <b/>
        <sz val="11"/>
        <color rgb="FF000000"/>
        <rFont val="Calibri"/>
        <family val="2"/>
        <charset val="1"/>
      </rPr>
      <t>Améliore l'allure d'entraînement générale</t>
    </r>
    <r>
      <rPr>
        <sz val="11"/>
        <color rgb="FF000000"/>
        <rFont val="Calibri"/>
        <family val="2"/>
        <charset val="1"/>
      </rPr>
      <t>, facilite les efforts d'intensité modérée et développe l'efficacité. Résistance active : régularité, contrôle, respiration rapide (&lt; 45')</t>
    </r>
  </si>
  <si>
    <r>
      <rPr>
        <sz val="11"/>
        <color rgb="FF00B0F0"/>
        <rFont val="Calibri"/>
        <family val="2"/>
        <charset val="1"/>
      </rPr>
      <t xml:space="preserve">Faible
</t>
    </r>
    <r>
      <rPr>
        <sz val="11"/>
        <color rgb="FF000000"/>
        <rFont val="Calibri"/>
        <family val="2"/>
        <charset val="1"/>
      </rPr>
      <t>Endurance fondamentale</t>
    </r>
  </si>
  <si>
    <t>60 – 70%</t>
  </si>
  <si>
    <t>125 – 134 bpm</t>
  </si>
  <si>
    <r>
      <rPr>
        <b/>
        <sz val="11"/>
        <color rgb="FF000000"/>
        <rFont val="Calibri"/>
        <family val="2"/>
        <charset val="1"/>
      </rPr>
      <t>Effort modéré</t>
    </r>
    <r>
      <rPr>
        <sz val="11"/>
        <color rgb="FF000000"/>
        <rFont val="Calibri"/>
        <family val="2"/>
        <charset val="1"/>
      </rPr>
      <t>, c'est la zone d'entrainement de base pour progresser en course à pied mais aussi améliorer son endurance sur les sorties longues (&gt;1h)</t>
    </r>
  </si>
  <si>
    <r>
      <rPr>
        <sz val="11"/>
        <color rgb="FF7030A0"/>
        <rFont val="Calibri"/>
        <family val="2"/>
        <charset val="1"/>
      </rPr>
      <t xml:space="preserve">Récupération
</t>
    </r>
    <r>
      <rPr>
        <sz val="11"/>
        <color rgb="FF000000"/>
        <rFont val="Calibri"/>
        <family val="2"/>
        <charset val="1"/>
      </rPr>
      <t>ou échauffement</t>
    </r>
  </si>
  <si>
    <t>50 – 60%</t>
  </si>
  <si>
    <t>&lt; 125 bpm</t>
  </si>
  <si>
    <r>
      <rPr>
        <b/>
        <sz val="11"/>
        <color rgb="FF000000"/>
        <rFont val="Calibri"/>
        <family val="2"/>
        <charset val="1"/>
      </rPr>
      <t>Effort très modéré</t>
    </r>
    <r>
      <rPr>
        <sz val="11"/>
        <color rgb="FF000000"/>
        <rFont val="Calibri"/>
        <family val="2"/>
        <charset val="1"/>
      </rPr>
      <t>, idéal en début de séance pour s'échauffer et en fin de séance pour récupérer activement en éliminant les déchets produits par les muscles durant l'effort</t>
    </r>
  </si>
  <si>
    <t>Comment déterminer sa FC repos ?</t>
  </si>
  <si>
    <r>
      <rPr>
        <sz val="11"/>
        <color rgb="FF000000"/>
        <rFont val="Calibri"/>
        <family val="2"/>
        <charset val="1"/>
      </rPr>
      <t>Le matin au</t>
    </r>
    <r>
      <rPr>
        <b/>
        <sz val="11"/>
        <color rgb="FF000000"/>
        <rFont val="Calibri"/>
        <family val="2"/>
        <charset val="1"/>
      </rPr>
      <t xml:space="preserve"> réveil</t>
    </r>
    <r>
      <rPr>
        <sz val="11"/>
        <color rgb="FF000000"/>
        <rFont val="Calibri"/>
        <family val="2"/>
        <charset val="1"/>
      </rPr>
      <t>, avant toute autre activité, assis sur le bord du lit, prendre sa fréquence cardiaque sur 1 minute. Le faire 3 jours de suite et effectuer la moyenne des 3 relevés.</t>
    </r>
  </si>
  <si>
    <t>Comment déterminer sa FCMax ?</t>
  </si>
  <si>
    <t>Il existe 2 solutions :</t>
  </si>
  <si>
    <r>
      <rPr>
        <sz val="11"/>
        <color rgb="FF000000"/>
        <rFont val="Calibri"/>
        <family val="2"/>
        <charset val="1"/>
      </rPr>
      <t>1/ Soit la </t>
    </r>
    <r>
      <rPr>
        <b/>
        <sz val="11"/>
        <color rgb="FF000000"/>
        <rFont val="Calibri"/>
        <family val="2"/>
        <charset val="1"/>
      </rPr>
      <t>méthode Astrand</t>
    </r>
    <r>
      <rPr>
        <sz val="11"/>
        <color rgb="FF000000"/>
        <rFont val="Calibri"/>
        <family val="2"/>
        <charset val="1"/>
      </rPr>
      <t> qui consiste à appliquer la formule suivante :</t>
    </r>
  </si>
  <si>
    <r>
      <rPr>
        <sz val="11"/>
        <color rgb="FF000000"/>
        <rFont val="Calibri"/>
        <family val="2"/>
        <charset val="1"/>
      </rPr>
      <t>Chez les femmes </t>
    </r>
    <r>
      <rPr>
        <b/>
        <sz val="11"/>
        <color rgb="FF000000"/>
        <rFont val="Calibri"/>
        <family val="2"/>
        <charset val="1"/>
      </rPr>
      <t>226-son âge</t>
    </r>
    <r>
      <rPr>
        <sz val="11"/>
        <color rgb="FF000000"/>
        <rFont val="Calibri"/>
        <family val="2"/>
        <charset val="1"/>
      </rPr>
      <t> ;  (Exemple pour une femme de 40 ans ; 226-40 = 186 puls)</t>
    </r>
  </si>
  <si>
    <r>
      <rPr>
        <sz val="11"/>
        <color rgb="FF000000"/>
        <rFont val="Calibri"/>
        <family val="2"/>
        <charset val="1"/>
      </rPr>
      <t>Chez les hommes</t>
    </r>
    <r>
      <rPr>
        <b/>
        <sz val="11"/>
        <color rgb="FF000000"/>
        <rFont val="Calibri"/>
        <family val="2"/>
        <charset val="1"/>
      </rPr>
      <t> 220-son âge</t>
    </r>
    <r>
      <rPr>
        <sz val="11"/>
        <color rgb="FF000000"/>
        <rFont val="Calibri"/>
        <family val="2"/>
        <charset val="1"/>
      </rPr>
      <t> ; (Exemple pour un homme de 40 ans ; 220–40 = 180 puls)</t>
    </r>
  </si>
  <si>
    <r>
      <rPr>
        <sz val="11"/>
        <color rgb="FF000000"/>
        <rFont val="Calibri"/>
        <family val="2"/>
        <charset val="1"/>
      </rPr>
      <t>C’est une méthode simple, que vous pouvez appliquer immédiatement, mais qui </t>
    </r>
    <r>
      <rPr>
        <b/>
        <sz val="11"/>
        <color rgb="FF000000"/>
        <rFont val="Calibri"/>
        <family val="2"/>
        <charset val="1"/>
      </rPr>
      <t>reste théorique et moyennisante</t>
    </r>
    <r>
      <rPr>
        <sz val="11"/>
        <color rgb="FF000000"/>
        <rFont val="Calibri"/>
        <family val="2"/>
        <charset val="1"/>
      </rPr>
      <t> et n'est donc pas applicable pour une partie de la population, dont vous ne faites sans doute pas partie.</t>
    </r>
  </si>
  <si>
    <r>
      <rPr>
        <sz val="11"/>
        <color rgb="FF000000"/>
        <rFont val="Calibri"/>
        <family val="2"/>
        <charset val="1"/>
      </rPr>
      <t xml:space="preserve">2/ Soit vous réalisez un </t>
    </r>
    <r>
      <rPr>
        <b/>
        <sz val="11"/>
        <color rgb="FF000000"/>
        <rFont val="Calibri"/>
        <family val="2"/>
        <charset val="1"/>
      </rPr>
      <t>test de terrain</t>
    </r>
    <r>
      <rPr>
        <sz val="11"/>
        <color rgb="FF000000"/>
        <rFont val="Calibri"/>
        <family val="2"/>
        <charset val="1"/>
      </rPr>
      <t>, et là vous êtes certains d’avoir </t>
    </r>
    <r>
      <rPr>
        <b/>
        <sz val="11"/>
        <color rgb="FF000000"/>
        <rFont val="Calibri"/>
        <family val="2"/>
        <charset val="1"/>
      </rPr>
      <t>VOTRE</t>
    </r>
    <r>
      <rPr>
        <sz val="11"/>
        <color rgb="FF000000"/>
        <rFont val="Calibri"/>
        <family val="2"/>
        <charset val="1"/>
      </rPr>
      <t> FCmax.</t>
    </r>
  </si>
  <si>
    <r>
      <rPr>
        <sz val="11"/>
        <color rgb="FF000000"/>
        <rFont val="Calibri"/>
        <family val="2"/>
        <charset val="1"/>
      </rPr>
      <t>Pour ce faire, après un </t>
    </r>
    <r>
      <rPr>
        <b/>
        <sz val="11"/>
        <color rgb="FF000000"/>
        <rFont val="Calibri"/>
        <family val="2"/>
        <charset val="1"/>
      </rPr>
      <t>échauffement</t>
    </r>
    <r>
      <rPr>
        <sz val="11"/>
        <color rgb="FF000000"/>
        <rFont val="Calibri"/>
        <family val="2"/>
        <charset val="1"/>
      </rPr>
      <t xml:space="preserve"> d’une vingtaine de minutes, vous accélérez par tranches de 100m ou 30secondes jusqu'à arriver au maximum de vos possibilités (il  faut vraiment « tout donner ») sur 1000m ou 4 min. A l'arrivée, vous lisez le chiffre affiché sur le cardio est là vous aurez </t>
    </r>
    <r>
      <rPr>
        <b/>
        <sz val="11"/>
        <color rgb="FF000000"/>
        <rFont val="Calibri"/>
        <family val="2"/>
        <charset val="1"/>
      </rPr>
      <t>VOTRE</t>
    </r>
    <r>
      <rPr>
        <sz val="11"/>
        <color rgb="FF000000"/>
        <rFont val="Calibri"/>
        <family val="2"/>
        <charset val="1"/>
      </rPr>
      <t> FCmax.</t>
    </r>
  </si>
  <si>
    <t>Comment calculer sa VMA ?</t>
  </si>
  <si>
    <t>1. Test VMA continu : Le Demi-Cooper
Le test VMA continu vous demande de courir en continu et à une allure stable. Assez compliqué pour le débutant car il faut réussir à estimer à quelle allure on va réussir à courir l’ensemble du test avant même d’avoir commencé celui-ci. Toutefois c’est le test VMA le plus simple à mettre en oeuvre, il ne nécessite ni matériel, ni personnes autour de vous pour vous assister !</t>
  </si>
  <si>
    <t xml:space="preserve">Comment calculer sa VMA avec un Demi-Cooper ?
Utilisez une piste d’athlétisme ou un parcours mesuré à minima tous les 50m si vous voulez être précis. Votre montre GPS peut faire l’affaire si vous choisissez une ligne droite dégagée.
</t>
  </si>
  <si>
    <t>Échauffez-vous de manière classique pendant au moins 15 minutes en endurance fondamentale. Courez ensuite à la vitesse maximale que vous pensez pouvoir tenir pendant 6 minutes. Le résultat est la vitesse moyenne que vous réussirez à tenir pendant ces 6 minutes : VMA = distance (en km) x 10</t>
  </si>
  <si>
    <t>2. Test VMA progressif : Le VAMEVAL
Le test VAMEVAL est un test qui vous fait courir à une allure en constante augmentation jusqu’à ce que vous craquiez et ne pouviez plus tenir le rythme. Ce décrochage est le signe que vous avez dépassé votre Vitesse Maximale Aérobie.</t>
  </si>
  <si>
    <t>Comment calculer sa VMA avec un VAMEVAL ?
Le test VAMEVAL demande un peu plus de matériel que le Test Demi-Cooper mais c’est celui qui démontre les résultats les plus fiables pour une majorité de coureurs. Si vous vous inscrivez en club on vous fera sûrement faire un test de type VAMEVAL. Sinon, contactez un club au mois de Septembre (à la reprise de l’entraînement), ils vous permettront peut-être de l’effectuer avec eux ! Pour les autres, il vous faut une piste d’athlétisme et un plot tous les 20m.</t>
  </si>
  <si>
    <t>Pas d’échauffement préalable nécessaire, le test VAMEVAL commence à 8km/h. Le test est sur une bande sonore qui vous indiquera par un bip à chaque fois que vous devez avoir atteint un plot. Chaque minute, il y a une augmentation de 0,5km/h. Tant que vous réussissez à être dans l’allure, vous continuez. La bande sonore indique également à quelle vitesse vous êtes rendu. Votre VMA correspond au dernier palier dépassé.</t>
  </si>
  <si>
    <t xml:space="preserve">Elise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</si>
</sst>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40C]hh:mm:ss"/>
    <numFmt numFmtId="166" formatCode="_-* #,##0.00\ _€_-;\-* #,##0.00\ _€_-;_-* \-??\ _€_-;_-@_-"/>
  </numFmts>
  <fonts count="23" x14ac:knownFonts="1">
    <font>
      <sz val="11"/>
      <color rgb="FF000000"/>
      <name val="Calibri"/>
      <charset val="1"/>
    </font>
    <font>
      <sz val="11"/>
      <color rgb="FF000000"/>
      <name val="Calibri"/>
      <family val="2"/>
      <charset val="1"/>
    </font>
    <font>
      <b/>
      <sz val="18"/>
      <color rgb="FF000000"/>
      <name val="Calibri"/>
      <family val="2"/>
      <charset val="1"/>
    </font>
    <font>
      <b/>
      <sz val="16"/>
      <color rgb="FFFF0000"/>
      <name val="Calibri"/>
      <family val="2"/>
      <charset val="1"/>
    </font>
    <font>
      <b/>
      <sz val="16"/>
      <color rgb="FFFFFF00"/>
      <name val="Calibri"/>
      <family val="2"/>
      <charset val="1"/>
    </font>
    <font>
      <b/>
      <sz val="10"/>
      <color rgb="FF000000"/>
      <name val="Calibri"/>
      <family val="2"/>
      <charset val="1"/>
    </font>
    <font>
      <b/>
      <sz val="10"/>
      <name val="Calibri"/>
      <family val="2"/>
      <charset val="1"/>
    </font>
    <font>
      <b/>
      <sz val="14"/>
      <name val="Calibri"/>
      <family val="2"/>
      <charset val="1"/>
    </font>
    <font>
      <b/>
      <sz val="12"/>
      <name val="Calibri"/>
      <family val="2"/>
      <charset val="1"/>
    </font>
    <font>
      <b/>
      <sz val="12"/>
      <color rgb="FF000000"/>
      <name val="Calibri"/>
      <family val="2"/>
      <charset val="1"/>
    </font>
    <font>
      <sz val="12"/>
      <color rgb="FF000000"/>
      <name val="Calibri"/>
      <family val="2"/>
      <charset val="1"/>
    </font>
    <font>
      <sz val="12"/>
      <name val="Calibri"/>
      <family val="2"/>
      <charset val="1"/>
    </font>
    <font>
      <b/>
      <sz val="11"/>
      <color rgb="FF000000"/>
      <name val="Calibri"/>
      <family val="2"/>
      <charset val="1"/>
    </font>
    <font>
      <b/>
      <sz val="11"/>
      <color rgb="FF000000"/>
      <name val="Calibri"/>
      <charset val="1"/>
    </font>
    <font>
      <b/>
      <sz val="20"/>
      <color rgb="FF000000"/>
      <name val="Calibri"/>
      <family val="2"/>
      <charset val="1"/>
    </font>
    <font>
      <b/>
      <i/>
      <sz val="18"/>
      <color rgb="FF000000"/>
      <name val="Calibri"/>
      <family val="2"/>
      <charset val="1"/>
    </font>
    <font>
      <b/>
      <sz val="11"/>
      <color rgb="FFFF0000"/>
      <name val="Calibri"/>
      <family val="2"/>
      <charset val="1"/>
    </font>
    <font>
      <sz val="11"/>
      <color rgb="FFF7A603"/>
      <name val="Calibri"/>
      <family val="2"/>
      <charset val="1"/>
    </font>
    <font>
      <sz val="11"/>
      <color rgb="FF00B050"/>
      <name val="Calibri"/>
      <family val="2"/>
      <charset val="1"/>
    </font>
    <font>
      <sz val="11"/>
      <color rgb="FF00B0F0"/>
      <name val="Calibri"/>
      <family val="2"/>
      <charset val="1"/>
    </font>
    <font>
      <sz val="11"/>
      <color rgb="FF7030A0"/>
      <name val="Calibri"/>
      <family val="2"/>
      <charset val="1"/>
    </font>
    <font>
      <sz val="10"/>
      <name val="Arial"/>
      <family val="2"/>
    </font>
    <font>
      <sz val="11"/>
      <color rgb="FF000000"/>
      <name val="Calibri"/>
      <charset val="1"/>
    </font>
  </fonts>
  <fills count="13">
    <fill>
      <patternFill patternType="none"/>
    </fill>
    <fill>
      <patternFill patternType="gray125"/>
    </fill>
    <fill>
      <patternFill patternType="solid">
        <fgColor theme="2"/>
        <bgColor rgb="FFEEEEEE"/>
      </patternFill>
    </fill>
    <fill>
      <patternFill patternType="solid">
        <fgColor rgb="FFFFCC99"/>
        <bgColor rgb="FFFCDEA3"/>
      </patternFill>
    </fill>
    <fill>
      <patternFill patternType="solid">
        <fgColor rgb="FFFFFF00"/>
        <bgColor rgb="FFFFFF00"/>
      </patternFill>
    </fill>
    <fill>
      <patternFill patternType="solid">
        <fgColor rgb="FFEEEEEE"/>
        <bgColor rgb="FFF2F2F2"/>
      </patternFill>
    </fill>
    <fill>
      <patternFill patternType="solid">
        <fgColor rgb="FFDBD3E5"/>
        <bgColor rgb="FFFDC8F6"/>
      </patternFill>
    </fill>
    <fill>
      <patternFill patternType="solid">
        <fgColor rgb="FFC2EBF5"/>
        <bgColor rgb="FFCEF0CC"/>
      </patternFill>
    </fill>
    <fill>
      <patternFill patternType="solid">
        <fgColor rgb="FFCEF0CC"/>
        <bgColor rgb="FFC2EBF5"/>
      </patternFill>
    </fill>
    <fill>
      <patternFill patternType="solid">
        <fgColor rgb="FFFCDEA3"/>
        <bgColor rgb="FFFFCC99"/>
      </patternFill>
    </fill>
    <fill>
      <patternFill patternType="solid">
        <fgColor rgb="FFFFBFBF"/>
        <bgColor rgb="FFFFCC99"/>
      </patternFill>
    </fill>
    <fill>
      <patternFill patternType="solid">
        <fgColor rgb="FFFDC8F6"/>
        <bgColor rgb="FFFFBFBF"/>
      </patternFill>
    </fill>
    <fill>
      <patternFill patternType="solid">
        <fgColor theme="0" tint="-4.9989318521683403E-2"/>
        <bgColor rgb="FFEEEEEE"/>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6" fontId="22" fillId="0" borderId="0" applyBorder="0" applyProtection="0"/>
    <xf numFmtId="0" fontId="1" fillId="0" borderId="0"/>
  </cellStyleXfs>
  <cellXfs count="102">
    <xf numFmtId="0" fontId="0" fillId="0" borderId="0" xfId="0"/>
    <xf numFmtId="0" fontId="8" fillId="4" borderId="1" xfId="0"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xf>
    <xf numFmtId="0" fontId="1" fillId="0" borderId="0" xfId="0" applyFont="1"/>
    <xf numFmtId="0" fontId="1" fillId="0" borderId="0" xfId="0" applyFont="1" applyAlignment="1">
      <alignment horizontal="center"/>
    </xf>
    <xf numFmtId="0" fontId="0" fillId="0" borderId="0" xfId="0" applyAlignment="1">
      <alignment horizontal="center" vertical="center"/>
    </xf>
    <xf numFmtId="0" fontId="9" fillId="4" borderId="1" xfId="0" applyFont="1" applyFill="1" applyBorder="1" applyAlignment="1" applyProtection="1">
      <alignment horizontal="center" vertical="center"/>
      <protection locked="0"/>
    </xf>
    <xf numFmtId="0" fontId="10"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3" fontId="8" fillId="4" borderId="1" xfId="0" applyNumberFormat="1" applyFont="1" applyFill="1" applyBorder="1" applyAlignment="1" applyProtection="1">
      <alignment horizontal="center" vertical="center"/>
      <protection locked="0"/>
    </xf>
    <xf numFmtId="164" fontId="10" fillId="6" borderId="1" xfId="0" applyNumberFormat="1" applyFont="1" applyFill="1" applyBorder="1" applyAlignment="1">
      <alignment horizontal="center" vertical="center"/>
    </xf>
    <xf numFmtId="2" fontId="8" fillId="6" borderId="1" xfId="0" applyNumberFormat="1" applyFont="1" applyFill="1" applyBorder="1" applyAlignment="1">
      <alignment horizontal="center" vertical="center"/>
    </xf>
    <xf numFmtId="45" fontId="9" fillId="6" borderId="1" xfId="0" applyNumberFormat="1" applyFont="1" applyFill="1" applyBorder="1" applyAlignment="1">
      <alignment horizontal="center" vertical="center"/>
    </xf>
    <xf numFmtId="1" fontId="8" fillId="6" borderId="1" xfId="0" applyNumberFormat="1" applyFont="1" applyFill="1" applyBorder="1" applyAlignment="1">
      <alignment horizontal="center" vertical="center"/>
    </xf>
    <xf numFmtId="164" fontId="8" fillId="6" borderId="1" xfId="0" applyNumberFormat="1" applyFont="1" applyFill="1" applyBorder="1" applyAlignment="1">
      <alignment horizontal="center" vertical="center"/>
    </xf>
    <xf numFmtId="45" fontId="10" fillId="6" borderId="1" xfId="0" applyNumberFormat="1" applyFont="1" applyFill="1" applyBorder="1" applyAlignment="1">
      <alignment horizontal="center" vertical="center"/>
    </xf>
    <xf numFmtId="165" fontId="10" fillId="6" borderId="1" xfId="0" applyNumberFormat="1" applyFont="1" applyFill="1" applyBorder="1" applyAlignment="1">
      <alignment horizontal="center" vertical="center"/>
    </xf>
    <xf numFmtId="164" fontId="10" fillId="7" borderId="1" xfId="0" applyNumberFormat="1" applyFont="1" applyFill="1" applyBorder="1" applyAlignment="1">
      <alignment horizontal="center" vertical="center"/>
    </xf>
    <xf numFmtId="2" fontId="8" fillId="7" borderId="1" xfId="0" applyNumberFormat="1" applyFont="1" applyFill="1" applyBorder="1" applyAlignment="1">
      <alignment horizontal="center" vertical="center"/>
    </xf>
    <xf numFmtId="45" fontId="9" fillId="7" borderId="1" xfId="0" applyNumberFormat="1" applyFont="1" applyFill="1" applyBorder="1" applyAlignment="1">
      <alignment horizontal="center" vertical="center"/>
    </xf>
    <xf numFmtId="1" fontId="8" fillId="7" borderId="1" xfId="0" applyNumberFormat="1" applyFont="1" applyFill="1" applyBorder="1" applyAlignment="1">
      <alignment horizontal="center" vertical="center"/>
    </xf>
    <xf numFmtId="164" fontId="8" fillId="7" borderId="1" xfId="0" applyNumberFormat="1" applyFont="1" applyFill="1" applyBorder="1" applyAlignment="1">
      <alignment horizontal="center" vertical="center"/>
    </xf>
    <xf numFmtId="45" fontId="10" fillId="7" borderId="1" xfId="0" applyNumberFormat="1" applyFont="1" applyFill="1" applyBorder="1" applyAlignment="1">
      <alignment horizontal="center" vertical="center"/>
    </xf>
    <xf numFmtId="165" fontId="10" fillId="7" borderId="1" xfId="0" applyNumberFormat="1" applyFont="1" applyFill="1" applyBorder="1" applyAlignment="1">
      <alignment horizontal="center" vertical="center"/>
    </xf>
    <xf numFmtId="164" fontId="10" fillId="8" borderId="1" xfId="0" applyNumberFormat="1" applyFont="1" applyFill="1" applyBorder="1" applyAlignment="1">
      <alignment horizontal="center" vertical="center"/>
    </xf>
    <xf numFmtId="2" fontId="8" fillId="8" borderId="1" xfId="0" applyNumberFormat="1" applyFont="1" applyFill="1" applyBorder="1" applyAlignment="1">
      <alignment horizontal="center" vertical="center"/>
    </xf>
    <xf numFmtId="45" fontId="9" fillId="8" borderId="1" xfId="0" applyNumberFormat="1" applyFont="1" applyFill="1" applyBorder="1" applyAlignment="1">
      <alignment horizontal="center" vertical="center"/>
    </xf>
    <xf numFmtId="1" fontId="8" fillId="8" borderId="1" xfId="0" applyNumberFormat="1" applyFont="1" applyFill="1" applyBorder="1" applyAlignment="1">
      <alignment horizontal="center" vertical="center"/>
    </xf>
    <xf numFmtId="164" fontId="8" fillId="8" borderId="1" xfId="0" applyNumberFormat="1" applyFont="1" applyFill="1" applyBorder="1" applyAlignment="1">
      <alignment horizontal="center" vertical="center"/>
    </xf>
    <xf numFmtId="45" fontId="10" fillId="8" borderId="1" xfId="0" applyNumberFormat="1" applyFont="1" applyFill="1" applyBorder="1" applyAlignment="1">
      <alignment horizontal="center" vertical="center"/>
    </xf>
    <xf numFmtId="165" fontId="10" fillId="8" borderId="1" xfId="0" applyNumberFormat="1" applyFont="1" applyFill="1" applyBorder="1" applyAlignment="1">
      <alignment horizontal="center" vertical="center"/>
    </xf>
    <xf numFmtId="164" fontId="10" fillId="9" borderId="1" xfId="0" applyNumberFormat="1" applyFont="1" applyFill="1" applyBorder="1" applyAlignment="1">
      <alignment horizontal="center" vertical="center"/>
    </xf>
    <xf numFmtId="2" fontId="8" fillId="9" borderId="1" xfId="0" applyNumberFormat="1" applyFont="1" applyFill="1" applyBorder="1" applyAlignment="1">
      <alignment horizontal="center" vertical="center"/>
    </xf>
    <xf numFmtId="45" fontId="9" fillId="9" borderId="1" xfId="0" applyNumberFormat="1" applyFont="1" applyFill="1" applyBorder="1" applyAlignment="1">
      <alignment horizontal="center" vertical="center"/>
    </xf>
    <xf numFmtId="1" fontId="8" fillId="9" borderId="1" xfId="0" applyNumberFormat="1" applyFont="1" applyFill="1" applyBorder="1" applyAlignment="1">
      <alignment horizontal="center" vertical="center"/>
    </xf>
    <xf numFmtId="164" fontId="8" fillId="9" borderId="1" xfId="0" applyNumberFormat="1" applyFont="1" applyFill="1" applyBorder="1" applyAlignment="1">
      <alignment horizontal="center" vertical="center"/>
    </xf>
    <xf numFmtId="45" fontId="10" fillId="9" borderId="1" xfId="0" applyNumberFormat="1" applyFont="1" applyFill="1" applyBorder="1" applyAlignment="1">
      <alignment horizontal="center" vertical="center"/>
    </xf>
    <xf numFmtId="165" fontId="10" fillId="9" borderId="1" xfId="0" applyNumberFormat="1" applyFont="1" applyFill="1" applyBorder="1" applyAlignment="1">
      <alignment horizontal="center" vertical="center"/>
    </xf>
    <xf numFmtId="164" fontId="10" fillId="10" borderId="1" xfId="0" applyNumberFormat="1" applyFont="1" applyFill="1" applyBorder="1" applyAlignment="1">
      <alignment horizontal="center" vertical="center"/>
    </xf>
    <xf numFmtId="2" fontId="9" fillId="10" borderId="1" xfId="0" applyNumberFormat="1" applyFont="1" applyFill="1" applyBorder="1" applyAlignment="1">
      <alignment horizontal="center" vertical="center"/>
    </xf>
    <xf numFmtId="45" fontId="9" fillId="10" borderId="1" xfId="0" applyNumberFormat="1" applyFont="1" applyFill="1" applyBorder="1" applyAlignment="1">
      <alignment horizontal="center" vertical="center"/>
    </xf>
    <xf numFmtId="1" fontId="9" fillId="10" borderId="1" xfId="0" applyNumberFormat="1" applyFont="1" applyFill="1" applyBorder="1" applyAlignment="1">
      <alignment horizontal="center" vertical="center"/>
    </xf>
    <xf numFmtId="164" fontId="9" fillId="10" borderId="1" xfId="0" applyNumberFormat="1" applyFont="1" applyFill="1" applyBorder="1" applyAlignment="1">
      <alignment horizontal="center" vertical="center"/>
    </xf>
    <xf numFmtId="45" fontId="10" fillId="10" borderId="1" xfId="0" applyNumberFormat="1" applyFont="1" applyFill="1" applyBorder="1" applyAlignment="1">
      <alignment horizontal="center" vertical="center"/>
    </xf>
    <xf numFmtId="165" fontId="10" fillId="10" borderId="1" xfId="0" applyNumberFormat="1" applyFont="1" applyFill="1" applyBorder="1" applyAlignment="1">
      <alignment horizontal="center" vertical="center"/>
    </xf>
    <xf numFmtId="164" fontId="10" fillId="11" borderId="1" xfId="0" applyNumberFormat="1" applyFont="1" applyFill="1" applyBorder="1" applyAlignment="1">
      <alignment horizontal="center" vertical="center"/>
    </xf>
    <xf numFmtId="2" fontId="9" fillId="11" borderId="1" xfId="0" applyNumberFormat="1" applyFont="1" applyFill="1" applyBorder="1" applyAlignment="1">
      <alignment horizontal="center" vertical="center"/>
    </xf>
    <xf numFmtId="45" fontId="9" fillId="11" borderId="1" xfId="0" applyNumberFormat="1" applyFont="1" applyFill="1" applyBorder="1" applyAlignment="1">
      <alignment horizontal="center" vertical="center"/>
    </xf>
    <xf numFmtId="1" fontId="9" fillId="11" borderId="1" xfId="0" applyNumberFormat="1" applyFont="1" applyFill="1" applyBorder="1" applyAlignment="1">
      <alignment horizontal="center" vertical="center"/>
    </xf>
    <xf numFmtId="164" fontId="9" fillId="11" borderId="1" xfId="0" applyNumberFormat="1" applyFont="1" applyFill="1" applyBorder="1" applyAlignment="1">
      <alignment horizontal="center" vertical="center"/>
    </xf>
    <xf numFmtId="45" fontId="10" fillId="11" borderId="1" xfId="0" applyNumberFormat="1" applyFont="1" applyFill="1" applyBorder="1" applyAlignment="1">
      <alignment horizontal="center" vertical="center"/>
    </xf>
    <xf numFmtId="165" fontId="10" fillId="11" borderId="1" xfId="0" applyNumberFormat="1" applyFont="1" applyFill="1" applyBorder="1" applyAlignment="1">
      <alignment horizontal="center" vertical="center"/>
    </xf>
    <xf numFmtId="0" fontId="1" fillId="0" borderId="0" xfId="0" applyFont="1" applyAlignment="1">
      <alignment horizontal="center" vertical="center"/>
    </xf>
    <xf numFmtId="0" fontId="8" fillId="5" borderId="1" xfId="0" applyFont="1" applyFill="1" applyBorder="1" applyAlignment="1">
      <alignment horizontal="center" vertical="center"/>
    </xf>
    <xf numFmtId="3" fontId="10" fillId="6" borderId="1" xfId="0" applyNumberFormat="1" applyFont="1" applyFill="1" applyBorder="1" applyAlignment="1">
      <alignment horizontal="center" vertical="center"/>
    </xf>
    <xf numFmtId="2" fontId="10" fillId="6" borderId="1" xfId="0" applyNumberFormat="1" applyFont="1" applyFill="1" applyBorder="1" applyAlignment="1">
      <alignment horizontal="center" vertical="center"/>
    </xf>
    <xf numFmtId="2" fontId="10" fillId="6" borderId="1" xfId="1" applyNumberFormat="1" applyFont="1" applyFill="1" applyBorder="1" applyAlignment="1" applyProtection="1">
      <alignment horizontal="center" vertical="center"/>
    </xf>
    <xf numFmtId="3" fontId="10" fillId="7" borderId="1" xfId="0" applyNumberFormat="1" applyFont="1" applyFill="1" applyBorder="1" applyAlignment="1">
      <alignment horizontal="center" vertical="center"/>
    </xf>
    <xf numFmtId="2" fontId="10" fillId="7" borderId="1" xfId="0" applyNumberFormat="1" applyFont="1" applyFill="1" applyBorder="1" applyAlignment="1">
      <alignment horizontal="center" vertical="center"/>
    </xf>
    <xf numFmtId="2" fontId="10" fillId="7" borderId="1" xfId="1" applyNumberFormat="1" applyFont="1" applyFill="1" applyBorder="1" applyAlignment="1" applyProtection="1">
      <alignment horizontal="center" vertical="center"/>
    </xf>
    <xf numFmtId="3" fontId="10" fillId="8" borderId="1" xfId="0" applyNumberFormat="1" applyFont="1" applyFill="1" applyBorder="1" applyAlignment="1">
      <alignment horizontal="center" vertical="center"/>
    </xf>
    <xf numFmtId="2" fontId="10" fillId="8" borderId="1" xfId="0" applyNumberFormat="1" applyFont="1" applyFill="1" applyBorder="1" applyAlignment="1">
      <alignment horizontal="center" vertical="center"/>
    </xf>
    <xf numFmtId="2" fontId="10" fillId="8" borderId="1" xfId="1" applyNumberFormat="1" applyFont="1" applyFill="1" applyBorder="1" applyAlignment="1" applyProtection="1">
      <alignment horizontal="center" vertical="center"/>
    </xf>
    <xf numFmtId="3" fontId="10" fillId="9" borderId="1" xfId="0" applyNumberFormat="1" applyFont="1" applyFill="1" applyBorder="1" applyAlignment="1">
      <alignment horizontal="center" vertical="center"/>
    </xf>
    <xf numFmtId="2" fontId="10" fillId="9" borderId="1" xfId="0" applyNumberFormat="1" applyFont="1" applyFill="1" applyBorder="1" applyAlignment="1">
      <alignment horizontal="center" vertical="center"/>
    </xf>
    <xf numFmtId="2" fontId="10" fillId="9" borderId="1" xfId="1" applyNumberFormat="1" applyFont="1" applyFill="1" applyBorder="1" applyAlignment="1" applyProtection="1">
      <alignment horizontal="center" vertical="center"/>
    </xf>
    <xf numFmtId="3" fontId="10" fillId="10" borderId="1" xfId="0" applyNumberFormat="1" applyFont="1" applyFill="1" applyBorder="1" applyAlignment="1">
      <alignment horizontal="center" vertical="center"/>
    </xf>
    <xf numFmtId="2" fontId="10" fillId="10" borderId="1" xfId="0" applyNumberFormat="1" applyFont="1" applyFill="1" applyBorder="1" applyAlignment="1">
      <alignment horizontal="center" vertical="center"/>
    </xf>
    <xf numFmtId="2" fontId="10" fillId="10" borderId="1" xfId="1" applyNumberFormat="1" applyFont="1" applyFill="1" applyBorder="1" applyAlignment="1" applyProtection="1">
      <alignment horizontal="center" vertical="center"/>
    </xf>
    <xf numFmtId="0" fontId="9" fillId="10" borderId="1" xfId="0" applyFont="1" applyFill="1" applyBorder="1" applyAlignment="1">
      <alignment horizontal="center" vertical="center"/>
    </xf>
    <xf numFmtId="1" fontId="9" fillId="11" borderId="1" xfId="1" applyNumberFormat="1" applyFont="1" applyFill="1" applyBorder="1" applyAlignment="1" applyProtection="1">
      <alignment horizontal="center" vertical="center"/>
    </xf>
    <xf numFmtId="3" fontId="10" fillId="11" borderId="1" xfId="0" applyNumberFormat="1" applyFont="1" applyFill="1" applyBorder="1" applyAlignment="1">
      <alignment horizontal="center" vertical="center"/>
    </xf>
    <xf numFmtId="2" fontId="10" fillId="11" borderId="1" xfId="0" applyNumberFormat="1" applyFont="1" applyFill="1" applyBorder="1" applyAlignment="1">
      <alignment horizontal="center" vertical="center"/>
    </xf>
    <xf numFmtId="2" fontId="10" fillId="11" borderId="1" xfId="1" applyNumberFormat="1" applyFont="1" applyFill="1" applyBorder="1" applyAlignment="1" applyProtection="1">
      <alignment horizontal="center" vertical="center"/>
    </xf>
    <xf numFmtId="0" fontId="13" fillId="0" borderId="0" xfId="0" applyFont="1" applyAlignment="1">
      <alignment horizontal="left" vertical="center"/>
    </xf>
    <xf numFmtId="0" fontId="1"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left" vertical="center" wrapText="1"/>
    </xf>
    <xf numFmtId="0" fontId="0" fillId="0" borderId="0" xfId="0" applyAlignment="1">
      <alignment horizontal="center"/>
    </xf>
    <xf numFmtId="0" fontId="15" fillId="0" borderId="0" xfId="0" applyFont="1" applyAlignment="1">
      <alignment horizontal="center"/>
    </xf>
    <xf numFmtId="0" fontId="15" fillId="0" borderId="0" xfId="0" applyFont="1" applyAlignment="1">
      <alignment horizontal="center" vertical="center"/>
    </xf>
    <xf numFmtId="0" fontId="12" fillId="0" borderId="0" xfId="0" applyFont="1" applyAlignment="1">
      <alignment horizontal="left" vertical="center" wrapText="1"/>
    </xf>
    <xf numFmtId="0" fontId="20" fillId="1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8" fillId="12"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4" fillId="0" borderId="0" xfId="0" applyFont="1" applyAlignment="1">
      <alignment horizontal="center" vertical="center"/>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2" fillId="0" borderId="0" xfId="0" applyFont="1" applyAlignment="1" applyProtection="1">
      <alignment horizontal="center"/>
      <protection locked="0"/>
    </xf>
    <xf numFmtId="0" fontId="3" fillId="2" borderId="0" xfId="2" applyFont="1" applyFill="1" applyAlignment="1">
      <alignment horizontal="center"/>
    </xf>
    <xf numFmtId="0" fontId="5" fillId="0" borderId="1" xfId="0" applyFont="1" applyBorder="1" applyAlignment="1">
      <alignment horizontal="center" vertical="center" wrapText="1"/>
    </xf>
    <xf numFmtId="0" fontId="8" fillId="4" borderId="1" xfId="0" applyFont="1" applyFill="1" applyBorder="1" applyAlignment="1" applyProtection="1">
      <alignment horizontal="center" vertical="center"/>
      <protection locked="0"/>
    </xf>
  </cellXfs>
  <cellStyles count="3">
    <cellStyle name="Milliers" xfId="1" builtinId="3"/>
    <cellStyle name="Normal" xfId="0" builtinId="0"/>
    <cellStyle name="Normal 2" xfId="2" xr:uid="{00000000-0005-0000-0000-000006000000}"/>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FDC8F6"/>
      <rgbColor rgb="FF808080"/>
      <rgbColor rgb="FF9999FF"/>
      <rgbColor rgb="FF7030A0"/>
      <rgbColor rgb="FFEEECE1"/>
      <rgbColor rgb="FFC2EBF5"/>
      <rgbColor rgb="FF660066"/>
      <rgbColor rgb="FFFF8080"/>
      <rgbColor rgb="FF0066CC"/>
      <rgbColor rgb="FFDBD3E5"/>
      <rgbColor rgb="FF000080"/>
      <rgbColor rgb="FFFF00FF"/>
      <rgbColor rgb="FFFFFF00"/>
      <rgbColor rgb="FF00FFFF"/>
      <rgbColor rgb="FF800080"/>
      <rgbColor rgb="FF800000"/>
      <rgbColor rgb="FF008080"/>
      <rgbColor rgb="FF0000FF"/>
      <rgbColor rgb="FF00B0F0"/>
      <rgbColor rgb="FFEEEEEE"/>
      <rgbColor rgb="FFCEF0CC"/>
      <rgbColor rgb="FFFCDEA3"/>
      <rgbColor rgb="FF99CCFF"/>
      <rgbColor rgb="FFFFBFBF"/>
      <rgbColor rgb="FFCC99FF"/>
      <rgbColor rgb="FFFFCC99"/>
      <rgbColor rgb="FF3366FF"/>
      <rgbColor rgb="FF33CCCC"/>
      <rgbColor rgb="FF99CC00"/>
      <rgbColor rgb="FFFFCC00"/>
      <rgbColor rgb="FFF7A603"/>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98"/>
  <sheetViews>
    <sheetView tabSelected="1" topLeftCell="A4" zoomScale="75" zoomScaleNormal="75" workbookViewId="0">
      <selection activeCell="C5" sqref="C5:E5"/>
    </sheetView>
  </sheetViews>
  <sheetFormatPr baseColWidth="10" defaultColWidth="9.140625" defaultRowHeight="15" x14ac:dyDescent="0.25"/>
  <cols>
    <col min="1" max="1" width="2" customWidth="1"/>
    <col min="2" max="2" width="10.5703125" customWidth="1"/>
    <col min="3" max="3" width="8" customWidth="1"/>
    <col min="4" max="4" width="8.42578125" customWidth="1"/>
    <col min="5" max="5" width="9.28515625" customWidth="1"/>
    <col min="6" max="6" width="6.85546875" customWidth="1"/>
    <col min="7" max="7" width="7.7109375" customWidth="1"/>
    <col min="8" max="8" width="9.42578125" style="4" customWidth="1"/>
    <col min="9" max="9" width="9.28515625" customWidth="1"/>
    <col min="10" max="10" width="9.5703125" customWidth="1"/>
    <col min="11" max="11" width="8.7109375" customWidth="1"/>
    <col min="13" max="13" width="8.85546875" customWidth="1"/>
    <col min="14" max="14" width="9.7109375" customWidth="1"/>
    <col min="15" max="16" width="9.42578125" customWidth="1"/>
    <col min="17" max="17" width="9.28515625" customWidth="1"/>
    <col min="18" max="18" width="8.7109375" customWidth="1"/>
    <col min="19" max="19" width="8.85546875" customWidth="1"/>
    <col min="20" max="20" width="10.140625" customWidth="1"/>
    <col min="21" max="21" width="11.5703125" customWidth="1"/>
    <col min="22" max="22" width="2" customWidth="1"/>
    <col min="23" max="1012" width="14.42578125" customWidth="1"/>
  </cols>
  <sheetData>
    <row r="1" spans="2:21" ht="23.25" x14ac:dyDescent="0.35">
      <c r="B1" s="98" t="s">
        <v>88</v>
      </c>
      <c r="C1" s="98"/>
      <c r="D1" s="98"/>
      <c r="E1" s="98"/>
      <c r="F1" s="98"/>
      <c r="G1" s="98"/>
      <c r="H1" s="98"/>
      <c r="I1" s="98"/>
      <c r="J1" s="98"/>
      <c r="K1" s="98"/>
      <c r="L1" s="98"/>
      <c r="M1" s="98"/>
      <c r="N1" s="98"/>
      <c r="O1" s="98"/>
      <c r="P1" s="98"/>
      <c r="Q1" s="98"/>
      <c r="R1" s="98"/>
      <c r="S1" s="98"/>
      <c r="T1" s="98"/>
      <c r="U1" s="98"/>
    </row>
    <row r="2" spans="2:21" ht="21" x14ac:dyDescent="0.35">
      <c r="B2" s="99" t="s">
        <v>0</v>
      </c>
      <c r="C2" s="99"/>
      <c r="D2" s="99"/>
      <c r="E2" s="99"/>
      <c r="F2" s="99"/>
      <c r="G2" s="99"/>
      <c r="H2" s="99"/>
      <c r="I2" s="99"/>
      <c r="J2" s="99"/>
      <c r="K2" s="99"/>
      <c r="L2" s="99"/>
      <c r="M2" s="99"/>
      <c r="N2" s="99"/>
      <c r="O2" s="99"/>
      <c r="P2" s="99"/>
      <c r="Q2" s="99"/>
      <c r="R2" s="99"/>
      <c r="S2" s="99"/>
      <c r="T2" s="99"/>
      <c r="U2" s="99"/>
    </row>
    <row r="3" spans="2:21" ht="7.5" customHeight="1" x14ac:dyDescent="0.25">
      <c r="B3" s="5"/>
      <c r="C3" s="5"/>
      <c r="D3" s="5"/>
      <c r="E3" s="5"/>
      <c r="F3" s="5"/>
      <c r="G3" s="5"/>
      <c r="H3" s="6"/>
      <c r="I3" s="5"/>
      <c r="J3" s="5"/>
      <c r="K3" s="5"/>
      <c r="L3" s="5"/>
      <c r="M3" s="5"/>
      <c r="N3" s="5"/>
      <c r="O3" s="5"/>
      <c r="P3" s="5"/>
      <c r="Q3" s="5"/>
      <c r="R3" s="5"/>
      <c r="S3" s="5"/>
      <c r="T3" s="5"/>
      <c r="U3" s="5"/>
    </row>
    <row r="4" spans="2:21" s="7" customFormat="1" ht="31.15" customHeight="1" x14ac:dyDescent="0.25">
      <c r="B4" s="100" t="s">
        <v>1</v>
      </c>
      <c r="C4" s="96" t="s">
        <v>2</v>
      </c>
      <c r="D4" s="96"/>
      <c r="E4" s="96"/>
      <c r="F4" s="96" t="s">
        <v>3</v>
      </c>
      <c r="G4" s="96"/>
      <c r="H4" s="97" t="s">
        <v>4</v>
      </c>
      <c r="I4" s="97"/>
      <c r="J4" s="97"/>
      <c r="K4" s="97"/>
      <c r="L4" s="97"/>
      <c r="M4" s="97"/>
      <c r="N4" s="97"/>
      <c r="O4" s="97"/>
      <c r="P4" s="97"/>
      <c r="Q4" s="97"/>
      <c r="R4" s="97"/>
      <c r="S4" s="97"/>
      <c r="T4" s="97"/>
      <c r="U4" s="96" t="s">
        <v>5</v>
      </c>
    </row>
    <row r="5" spans="2:21" s="7" customFormat="1" ht="31.15" customHeight="1" x14ac:dyDescent="0.25">
      <c r="B5" s="100"/>
      <c r="C5" s="101">
        <v>17.899999999999999</v>
      </c>
      <c r="D5" s="101"/>
      <c r="E5" s="101"/>
      <c r="F5" s="96"/>
      <c r="G5" s="96"/>
      <c r="H5" s="97"/>
      <c r="I5" s="97"/>
      <c r="J5" s="97"/>
      <c r="K5" s="97"/>
      <c r="L5" s="97"/>
      <c r="M5" s="97"/>
      <c r="N5" s="97"/>
      <c r="O5" s="97"/>
      <c r="P5" s="97"/>
      <c r="Q5" s="97"/>
      <c r="R5" s="97"/>
      <c r="S5" s="97"/>
      <c r="T5" s="97"/>
      <c r="U5" s="96"/>
    </row>
    <row r="6" spans="2:21" s="7" customFormat="1" ht="33" customHeight="1" x14ac:dyDescent="0.25">
      <c r="B6" s="8">
        <v>45</v>
      </c>
      <c r="C6" s="9" t="s">
        <v>6</v>
      </c>
      <c r="D6" s="10" t="s">
        <v>7</v>
      </c>
      <c r="E6" s="10" t="s">
        <v>8</v>
      </c>
      <c r="F6" s="1">
        <v>200</v>
      </c>
      <c r="G6" s="9" t="s">
        <v>9</v>
      </c>
      <c r="H6" s="9" t="s">
        <v>10</v>
      </c>
      <c r="I6" s="10" t="s">
        <v>11</v>
      </c>
      <c r="J6" s="10" t="s">
        <v>12</v>
      </c>
      <c r="K6" s="10" t="s">
        <v>13</v>
      </c>
      <c r="L6" s="9" t="s">
        <v>14</v>
      </c>
      <c r="M6" s="9" t="s">
        <v>15</v>
      </c>
      <c r="N6" s="9" t="s">
        <v>16</v>
      </c>
      <c r="O6" s="9" t="s">
        <v>17</v>
      </c>
      <c r="P6" s="9" t="s">
        <v>18</v>
      </c>
      <c r="Q6" s="9" t="s">
        <v>19</v>
      </c>
      <c r="R6" s="9" t="s">
        <v>20</v>
      </c>
      <c r="S6" s="9" t="s">
        <v>21</v>
      </c>
      <c r="T6" s="9" t="s">
        <v>22</v>
      </c>
      <c r="U6" s="11">
        <v>800</v>
      </c>
    </row>
    <row r="7" spans="2:21" s="7" customFormat="1" ht="22.7" customHeight="1" x14ac:dyDescent="0.25">
      <c r="B7" s="88" t="s">
        <v>23</v>
      </c>
      <c r="C7" s="12">
        <v>0.5</v>
      </c>
      <c r="D7" s="13">
        <f t="shared" ref="D7:D18" si="0">C$5*C7</f>
        <v>8.9499999999999993</v>
      </c>
      <c r="E7" s="14">
        <f t="shared" ref="E7:E18" si="1">TIME(0,0,((1000/1000)/($D7/3600)))</f>
        <v>4.6527777777777774E-3</v>
      </c>
      <c r="F7" s="15">
        <f t="shared" ref="F7:F18" si="2">((C7*($F$6-$B$6))+$B$6)</f>
        <v>122.5</v>
      </c>
      <c r="G7" s="16">
        <f t="shared" ref="G7:G18" si="3">F7/$F$6</f>
        <v>0.61250000000000004</v>
      </c>
      <c r="H7" s="17">
        <f t="shared" ref="H7:H18" si="4">TIME(0,0,((100/1000)/($D7/3600)))</f>
        <v>4.6296296296296298E-4</v>
      </c>
      <c r="I7" s="17">
        <f t="shared" ref="I7:I18" si="5">TIME(0,0,((200/1000)/($D7/3600)))</f>
        <v>9.2592592592592596E-4</v>
      </c>
      <c r="J7" s="17">
        <f t="shared" ref="J7:J18" si="6">TIME(0,0,((300/1000)/($D7/3600)))</f>
        <v>1.3888888888888889E-3</v>
      </c>
      <c r="K7" s="17">
        <f t="shared" ref="K7:K18" si="7">TIME(0,0,((400/1000)/($D7/3600)))</f>
        <v>1.8518518518518519E-3</v>
      </c>
      <c r="L7" s="17">
        <f t="shared" ref="L7:L18" si="8">TIME(0,0,((500/1000)/($D7/3600)))</f>
        <v>2.3263888888888887E-3</v>
      </c>
      <c r="M7" s="17">
        <f t="shared" ref="M7:M18" si="9">TIME(0,0,((1000/1000)/($D7/3600)))</f>
        <v>4.6527777777777774E-3</v>
      </c>
      <c r="N7" s="17">
        <f t="shared" ref="N7:N18" si="10">TIME(0,0,((2000/1000)/($D7/3600)))</f>
        <v>9.3055555555555548E-3</v>
      </c>
      <c r="O7" s="17">
        <f t="shared" ref="O7:O18" si="11">TIME(0,0,((3000/1000)/($D7/3600)))</f>
        <v>1.3958333333333333E-2</v>
      </c>
      <c r="P7" s="18">
        <f t="shared" ref="P7:P18" si="12">TIME(0,0,((5000/1000)/($D7/3600)))</f>
        <v>2.3275462962962963E-2</v>
      </c>
      <c r="Q7" s="18">
        <f t="shared" ref="Q7:Q18" si="13">TIME(0,0,((10000/1000)/($D7/3600)))</f>
        <v>4.6550925925925926E-2</v>
      </c>
      <c r="R7" s="18">
        <f t="shared" ref="R7:R18" si="14">TIME(0,0,((15000/1000)/($D7/3600)))</f>
        <v>6.9826388888888882E-2</v>
      </c>
      <c r="S7" s="18">
        <f t="shared" ref="S7:S18" si="15">TIME(0,0,((21100/1000)/($D7/3600)))</f>
        <v>9.8229166666666673E-2</v>
      </c>
      <c r="T7" s="18">
        <f t="shared" ref="T7:T18" si="16">TIME(0,0,((42200/1000)/($D7/3600)))</f>
        <v>0.19645833333333335</v>
      </c>
      <c r="U7" s="18">
        <f t="shared" ref="U7:U18" si="17">($U$6/1000)*M7</f>
        <v>3.7222222222222223E-3</v>
      </c>
    </row>
    <row r="8" spans="2:21" s="7" customFormat="1" ht="22.7" customHeight="1" x14ac:dyDescent="0.25">
      <c r="B8" s="88"/>
      <c r="C8" s="12">
        <v>0.6</v>
      </c>
      <c r="D8" s="13">
        <f t="shared" si="0"/>
        <v>10.739999999999998</v>
      </c>
      <c r="E8" s="14">
        <f t="shared" si="1"/>
        <v>3.8773148148148148E-3</v>
      </c>
      <c r="F8" s="15">
        <f t="shared" si="2"/>
        <v>138</v>
      </c>
      <c r="G8" s="16">
        <f t="shared" si="3"/>
        <v>0.69</v>
      </c>
      <c r="H8" s="17">
        <f t="shared" si="4"/>
        <v>3.8194444444444446E-4</v>
      </c>
      <c r="I8" s="17">
        <f t="shared" si="5"/>
        <v>7.7546296296296293E-4</v>
      </c>
      <c r="J8" s="17">
        <f t="shared" si="6"/>
        <v>1.1574074074074073E-3</v>
      </c>
      <c r="K8" s="17">
        <f t="shared" si="7"/>
        <v>1.5509259259259259E-3</v>
      </c>
      <c r="L8" s="17">
        <f t="shared" si="8"/>
        <v>1.9328703703703704E-3</v>
      </c>
      <c r="M8" s="17">
        <f t="shared" si="9"/>
        <v>3.8773148148148148E-3</v>
      </c>
      <c r="N8" s="17">
        <f t="shared" si="10"/>
        <v>7.7546296296296295E-3</v>
      </c>
      <c r="O8" s="17">
        <f t="shared" si="11"/>
        <v>1.1631944444444445E-2</v>
      </c>
      <c r="P8" s="18">
        <f t="shared" si="12"/>
        <v>1.9386574074074073E-2</v>
      </c>
      <c r="Q8" s="18">
        <f t="shared" si="13"/>
        <v>3.878472222222222E-2</v>
      </c>
      <c r="R8" s="18">
        <f t="shared" si="14"/>
        <v>5.8182870370370371E-2</v>
      </c>
      <c r="S8" s="18">
        <f t="shared" si="15"/>
        <v>8.1851851851851856E-2</v>
      </c>
      <c r="T8" s="18">
        <f t="shared" si="16"/>
        <v>0.16371527777777778</v>
      </c>
      <c r="U8" s="18">
        <f t="shared" si="17"/>
        <v>3.1018518518518522E-3</v>
      </c>
    </row>
    <row r="9" spans="2:21" s="7" customFormat="1" ht="22.7" customHeight="1" x14ac:dyDescent="0.25">
      <c r="B9" s="88" t="s">
        <v>24</v>
      </c>
      <c r="C9" s="19">
        <v>0.65</v>
      </c>
      <c r="D9" s="20">
        <f t="shared" si="0"/>
        <v>11.635</v>
      </c>
      <c r="E9" s="21">
        <f t="shared" si="1"/>
        <v>3.5763888888888889E-3</v>
      </c>
      <c r="F9" s="22">
        <f t="shared" si="2"/>
        <v>145.75</v>
      </c>
      <c r="G9" s="23">
        <f t="shared" si="3"/>
        <v>0.72875000000000001</v>
      </c>
      <c r="H9" s="24">
        <f t="shared" si="4"/>
        <v>3.4722222222222224E-4</v>
      </c>
      <c r="I9" s="24">
        <f t="shared" si="5"/>
        <v>7.0601851851851847E-4</v>
      </c>
      <c r="J9" s="24">
        <f t="shared" si="6"/>
        <v>1.0648148148148149E-3</v>
      </c>
      <c r="K9" s="24">
        <f t="shared" si="7"/>
        <v>1.4236111111111112E-3</v>
      </c>
      <c r="L9" s="24">
        <f t="shared" si="8"/>
        <v>1.7824074074074075E-3</v>
      </c>
      <c r="M9" s="24">
        <f t="shared" si="9"/>
        <v>3.5763888888888889E-3</v>
      </c>
      <c r="N9" s="24">
        <f t="shared" si="10"/>
        <v>7.1527777777777779E-3</v>
      </c>
      <c r="O9" s="24">
        <f t="shared" si="11"/>
        <v>1.074074074074074E-2</v>
      </c>
      <c r="P9" s="25">
        <f t="shared" si="12"/>
        <v>1.7905092592592594E-2</v>
      </c>
      <c r="Q9" s="25">
        <f t="shared" si="13"/>
        <v>3.5810185185185188E-2</v>
      </c>
      <c r="R9" s="25">
        <f t="shared" si="14"/>
        <v>5.3715277777777778E-2</v>
      </c>
      <c r="S9" s="25">
        <f t="shared" si="15"/>
        <v>7.5555555555555556E-2</v>
      </c>
      <c r="T9" s="25">
        <f t="shared" si="16"/>
        <v>0.15112268518518518</v>
      </c>
      <c r="U9" s="25">
        <f t="shared" si="17"/>
        <v>2.8611111111111111E-3</v>
      </c>
    </row>
    <row r="10" spans="2:21" s="7" customFormat="1" ht="22.7" customHeight="1" x14ac:dyDescent="0.25">
      <c r="B10" s="88"/>
      <c r="C10" s="19">
        <v>0.7</v>
      </c>
      <c r="D10" s="20">
        <f t="shared" si="0"/>
        <v>12.529999999999998</v>
      </c>
      <c r="E10" s="21">
        <f t="shared" si="1"/>
        <v>3.3217592592592591E-3</v>
      </c>
      <c r="F10" s="22">
        <f t="shared" si="2"/>
        <v>153.5</v>
      </c>
      <c r="G10" s="23">
        <f t="shared" si="3"/>
        <v>0.76749999999999996</v>
      </c>
      <c r="H10" s="24">
        <f t="shared" si="4"/>
        <v>3.2407407407407406E-4</v>
      </c>
      <c r="I10" s="24">
        <f t="shared" si="5"/>
        <v>6.5972222222222224E-4</v>
      </c>
      <c r="J10" s="24">
        <f t="shared" si="6"/>
        <v>9.9537037037037042E-4</v>
      </c>
      <c r="K10" s="24">
        <f t="shared" si="7"/>
        <v>1.3194444444444445E-3</v>
      </c>
      <c r="L10" s="24">
        <f t="shared" si="8"/>
        <v>1.6550925925925926E-3</v>
      </c>
      <c r="M10" s="24">
        <f t="shared" si="9"/>
        <v>3.3217592592592591E-3</v>
      </c>
      <c r="N10" s="24">
        <f t="shared" si="10"/>
        <v>6.6435185185185182E-3</v>
      </c>
      <c r="O10" s="24">
        <f t="shared" si="11"/>
        <v>9.9652777777777778E-3</v>
      </c>
      <c r="P10" s="25">
        <f t="shared" si="12"/>
        <v>1.6620370370370369E-2</v>
      </c>
      <c r="Q10" s="25">
        <f t="shared" si="13"/>
        <v>3.3252314814814818E-2</v>
      </c>
      <c r="R10" s="25">
        <f t="shared" si="14"/>
        <v>4.9872685185185187E-2</v>
      </c>
      <c r="S10" s="25">
        <f t="shared" si="15"/>
        <v>7.0162037037037037E-2</v>
      </c>
      <c r="T10" s="25">
        <f t="shared" si="16"/>
        <v>0.14032407407407407</v>
      </c>
      <c r="U10" s="25">
        <f t="shared" si="17"/>
        <v>2.6574074074074074E-3</v>
      </c>
    </row>
    <row r="11" spans="2:21" s="7" customFormat="1" ht="22.7" customHeight="1" x14ac:dyDescent="0.25">
      <c r="B11" s="88" t="s">
        <v>25</v>
      </c>
      <c r="C11" s="26">
        <v>0.75</v>
      </c>
      <c r="D11" s="27">
        <f t="shared" si="0"/>
        <v>13.424999999999999</v>
      </c>
      <c r="E11" s="28">
        <f t="shared" si="1"/>
        <v>3.1018518518518517E-3</v>
      </c>
      <c r="F11" s="29">
        <f t="shared" si="2"/>
        <v>161.25</v>
      </c>
      <c r="G11" s="30">
        <f t="shared" si="3"/>
        <v>0.80625000000000002</v>
      </c>
      <c r="H11" s="31">
        <f t="shared" si="4"/>
        <v>3.0092592592592595E-4</v>
      </c>
      <c r="I11" s="31">
        <f t="shared" si="5"/>
        <v>6.134259259259259E-4</v>
      </c>
      <c r="J11" s="31">
        <f t="shared" si="6"/>
        <v>9.2592592592592596E-4</v>
      </c>
      <c r="K11" s="31">
        <f t="shared" si="7"/>
        <v>1.238425925925926E-3</v>
      </c>
      <c r="L11" s="31">
        <f t="shared" si="8"/>
        <v>1.5509259259259259E-3</v>
      </c>
      <c r="M11" s="31">
        <f t="shared" si="9"/>
        <v>3.1018518518518517E-3</v>
      </c>
      <c r="N11" s="31">
        <f t="shared" si="10"/>
        <v>6.2037037037037035E-3</v>
      </c>
      <c r="O11" s="31">
        <f t="shared" si="11"/>
        <v>9.3055555555555548E-3</v>
      </c>
      <c r="P11" s="32">
        <f t="shared" si="12"/>
        <v>1.5509259259259259E-2</v>
      </c>
      <c r="Q11" s="32">
        <f t="shared" si="13"/>
        <v>3.1030092592592592E-2</v>
      </c>
      <c r="R11" s="32">
        <f t="shared" si="14"/>
        <v>4.6550925925925926E-2</v>
      </c>
      <c r="S11" s="32">
        <f t="shared" si="15"/>
        <v>6.5486111111111106E-2</v>
      </c>
      <c r="T11" s="32">
        <f t="shared" si="16"/>
        <v>0.13097222222222221</v>
      </c>
      <c r="U11" s="32">
        <f t="shared" si="17"/>
        <v>2.4814814814814816E-3</v>
      </c>
    </row>
    <row r="12" spans="2:21" s="7" customFormat="1" ht="22.7" customHeight="1" x14ac:dyDescent="0.25">
      <c r="B12" s="88"/>
      <c r="C12" s="26">
        <v>0.8</v>
      </c>
      <c r="D12" s="27">
        <f t="shared" si="0"/>
        <v>14.32</v>
      </c>
      <c r="E12" s="28">
        <f t="shared" si="1"/>
        <v>2.9050925925925928E-3</v>
      </c>
      <c r="F12" s="29">
        <f t="shared" si="2"/>
        <v>169</v>
      </c>
      <c r="G12" s="30">
        <f t="shared" si="3"/>
        <v>0.84499999999999997</v>
      </c>
      <c r="H12" s="31">
        <f t="shared" si="4"/>
        <v>2.8935185185185184E-4</v>
      </c>
      <c r="I12" s="31">
        <f t="shared" si="5"/>
        <v>5.7870370370370367E-4</v>
      </c>
      <c r="J12" s="31">
        <f t="shared" si="6"/>
        <v>8.6805555555555551E-4</v>
      </c>
      <c r="K12" s="31">
        <f t="shared" si="7"/>
        <v>1.1574074074074073E-3</v>
      </c>
      <c r="L12" s="31">
        <f t="shared" si="8"/>
        <v>1.4467592592592592E-3</v>
      </c>
      <c r="M12" s="31">
        <f t="shared" si="9"/>
        <v>2.9050925925925928E-3</v>
      </c>
      <c r="N12" s="31">
        <f t="shared" si="10"/>
        <v>5.8101851851851856E-3</v>
      </c>
      <c r="O12" s="31">
        <f t="shared" si="11"/>
        <v>8.726851851851852E-3</v>
      </c>
      <c r="P12" s="32">
        <f t="shared" si="12"/>
        <v>1.4537037037037038E-2</v>
      </c>
      <c r="Q12" s="32">
        <f t="shared" si="13"/>
        <v>2.9085648148148149E-2</v>
      </c>
      <c r="R12" s="32">
        <f t="shared" si="14"/>
        <v>4.3634259259259262E-2</v>
      </c>
      <c r="S12" s="32">
        <f t="shared" si="15"/>
        <v>6.1388888888888889E-2</v>
      </c>
      <c r="T12" s="32">
        <f t="shared" si="16"/>
        <v>0.12277777777777778</v>
      </c>
      <c r="U12" s="32">
        <f t="shared" si="17"/>
        <v>2.3240740740740743E-3</v>
      </c>
    </row>
    <row r="13" spans="2:21" s="7" customFormat="1" ht="22.7" customHeight="1" x14ac:dyDescent="0.25">
      <c r="B13" s="88" t="s">
        <v>26</v>
      </c>
      <c r="C13" s="33">
        <v>0.85</v>
      </c>
      <c r="D13" s="34">
        <f t="shared" si="0"/>
        <v>15.214999999999998</v>
      </c>
      <c r="E13" s="35">
        <f t="shared" si="1"/>
        <v>2.7314814814814814E-3</v>
      </c>
      <c r="F13" s="36">
        <f t="shared" si="2"/>
        <v>176.75</v>
      </c>
      <c r="G13" s="37">
        <f t="shared" si="3"/>
        <v>0.88375000000000004</v>
      </c>
      <c r="H13" s="38">
        <f t="shared" si="4"/>
        <v>2.6620370370370372E-4</v>
      </c>
      <c r="I13" s="38">
        <f t="shared" si="5"/>
        <v>5.4398148148148144E-4</v>
      </c>
      <c r="J13" s="38">
        <f t="shared" si="6"/>
        <v>8.1018518518518516E-4</v>
      </c>
      <c r="K13" s="38">
        <f t="shared" si="7"/>
        <v>1.0879629629629629E-3</v>
      </c>
      <c r="L13" s="38">
        <f t="shared" si="8"/>
        <v>1.3657407407407407E-3</v>
      </c>
      <c r="M13" s="38">
        <f t="shared" si="9"/>
        <v>2.7314814814814814E-3</v>
      </c>
      <c r="N13" s="38">
        <f t="shared" si="10"/>
        <v>5.4745370370370373E-3</v>
      </c>
      <c r="O13" s="38">
        <f t="shared" si="11"/>
        <v>8.2060185185185187E-3</v>
      </c>
      <c r="P13" s="39">
        <f t="shared" si="12"/>
        <v>1.369212962962963E-2</v>
      </c>
      <c r="Q13" s="39">
        <f t="shared" si="13"/>
        <v>2.7384259259259261E-2</v>
      </c>
      <c r="R13" s="39">
        <f t="shared" si="14"/>
        <v>4.1076388888888891E-2</v>
      </c>
      <c r="S13" s="39">
        <f t="shared" si="15"/>
        <v>5.7777777777777775E-2</v>
      </c>
      <c r="T13" s="39">
        <f t="shared" si="16"/>
        <v>0.11555555555555555</v>
      </c>
      <c r="U13" s="39">
        <f t="shared" si="17"/>
        <v>2.1851851851851854E-3</v>
      </c>
    </row>
    <row r="14" spans="2:21" s="7" customFormat="1" ht="22.7" customHeight="1" x14ac:dyDescent="0.25">
      <c r="B14" s="88"/>
      <c r="C14" s="33">
        <v>0.9</v>
      </c>
      <c r="D14" s="34">
        <f t="shared" si="0"/>
        <v>16.11</v>
      </c>
      <c r="E14" s="35">
        <f t="shared" si="1"/>
        <v>2.5810185185185185E-3</v>
      </c>
      <c r="F14" s="36">
        <f t="shared" si="2"/>
        <v>184.5</v>
      </c>
      <c r="G14" s="37">
        <f t="shared" si="3"/>
        <v>0.92249999999999999</v>
      </c>
      <c r="H14" s="38">
        <f t="shared" si="4"/>
        <v>2.5462962962962961E-4</v>
      </c>
      <c r="I14" s="38">
        <f t="shared" si="5"/>
        <v>5.0925925925925921E-4</v>
      </c>
      <c r="J14" s="38">
        <f t="shared" si="6"/>
        <v>7.7546296296296293E-4</v>
      </c>
      <c r="K14" s="38">
        <f t="shared" si="7"/>
        <v>1.0300925925925926E-3</v>
      </c>
      <c r="L14" s="38">
        <f t="shared" si="8"/>
        <v>1.2847222222222223E-3</v>
      </c>
      <c r="M14" s="38">
        <f t="shared" si="9"/>
        <v>2.5810185185185185E-3</v>
      </c>
      <c r="N14" s="38">
        <f t="shared" si="10"/>
        <v>5.162037037037037E-3</v>
      </c>
      <c r="O14" s="38">
        <f t="shared" si="11"/>
        <v>7.7546296296296295E-3</v>
      </c>
      <c r="P14" s="39">
        <f t="shared" si="12"/>
        <v>1.292824074074074E-2</v>
      </c>
      <c r="Q14" s="39">
        <f t="shared" si="13"/>
        <v>2.585648148148148E-2</v>
      </c>
      <c r="R14" s="39">
        <f t="shared" si="14"/>
        <v>3.878472222222222E-2</v>
      </c>
      <c r="S14" s="39">
        <f t="shared" si="15"/>
        <v>5.4571759259259257E-2</v>
      </c>
      <c r="T14" s="39">
        <f t="shared" si="16"/>
        <v>0.10914351851851851</v>
      </c>
      <c r="U14" s="39">
        <f t="shared" si="17"/>
        <v>2.0648148148148149E-3</v>
      </c>
    </row>
    <row r="15" spans="2:21" s="7" customFormat="1" ht="22.7" customHeight="1" x14ac:dyDescent="0.25">
      <c r="B15" s="88" t="s">
        <v>27</v>
      </c>
      <c r="C15" s="40">
        <v>0.95</v>
      </c>
      <c r="D15" s="41">
        <f t="shared" si="0"/>
        <v>17.004999999999999</v>
      </c>
      <c r="E15" s="42">
        <f t="shared" si="1"/>
        <v>2.4421296296296296E-3</v>
      </c>
      <c r="F15" s="43">
        <f t="shared" si="2"/>
        <v>192.25</v>
      </c>
      <c r="G15" s="44">
        <f t="shared" si="3"/>
        <v>0.96125000000000005</v>
      </c>
      <c r="H15" s="45">
        <f t="shared" si="4"/>
        <v>2.4305555555555555E-4</v>
      </c>
      <c r="I15" s="45">
        <f t="shared" si="5"/>
        <v>4.861111111111111E-4</v>
      </c>
      <c r="J15" s="45">
        <f t="shared" si="6"/>
        <v>7.291666666666667E-4</v>
      </c>
      <c r="K15" s="45">
        <f t="shared" si="7"/>
        <v>9.7222222222222219E-4</v>
      </c>
      <c r="L15" s="45">
        <f t="shared" si="8"/>
        <v>1.2152777777777778E-3</v>
      </c>
      <c r="M15" s="45">
        <f t="shared" si="9"/>
        <v>2.4421296296296296E-3</v>
      </c>
      <c r="N15" s="45">
        <f t="shared" si="10"/>
        <v>4.8958333333333336E-3</v>
      </c>
      <c r="O15" s="45">
        <f t="shared" si="11"/>
        <v>7.3495370370370372E-3</v>
      </c>
      <c r="P15" s="46">
        <f t="shared" si="12"/>
        <v>1.224537037037037E-2</v>
      </c>
      <c r="Q15" s="46">
        <f t="shared" si="13"/>
        <v>2.4502314814814814E-2</v>
      </c>
      <c r="R15" s="46">
        <f t="shared" si="14"/>
        <v>3.6747685185185182E-2</v>
      </c>
      <c r="S15" s="46">
        <f t="shared" si="15"/>
        <v>5.1689814814814813E-2</v>
      </c>
      <c r="T15" s="46">
        <f t="shared" si="16"/>
        <v>0.10339120370370371</v>
      </c>
      <c r="U15" s="46">
        <f t="shared" si="17"/>
        <v>1.9537037037037036E-3</v>
      </c>
    </row>
    <row r="16" spans="2:21" s="7" customFormat="1" ht="22.7" customHeight="1" x14ac:dyDescent="0.25">
      <c r="B16" s="88"/>
      <c r="C16" s="40">
        <v>1</v>
      </c>
      <c r="D16" s="41">
        <f t="shared" si="0"/>
        <v>17.899999999999999</v>
      </c>
      <c r="E16" s="42">
        <f t="shared" si="1"/>
        <v>2.3263888888888887E-3</v>
      </c>
      <c r="F16" s="43">
        <f t="shared" si="2"/>
        <v>200</v>
      </c>
      <c r="G16" s="44">
        <f t="shared" si="3"/>
        <v>1</v>
      </c>
      <c r="H16" s="45">
        <f t="shared" si="4"/>
        <v>2.3148148148148149E-4</v>
      </c>
      <c r="I16" s="45">
        <f t="shared" si="5"/>
        <v>4.6296296296296298E-4</v>
      </c>
      <c r="J16" s="45">
        <f t="shared" si="6"/>
        <v>6.9444444444444447E-4</v>
      </c>
      <c r="K16" s="45">
        <f t="shared" si="7"/>
        <v>9.2592592592592596E-4</v>
      </c>
      <c r="L16" s="45">
        <f t="shared" si="8"/>
        <v>1.1574074074074073E-3</v>
      </c>
      <c r="M16" s="45">
        <f t="shared" si="9"/>
        <v>2.3263888888888887E-3</v>
      </c>
      <c r="N16" s="45">
        <f t="shared" si="10"/>
        <v>4.6527777777777774E-3</v>
      </c>
      <c r="O16" s="45">
        <f t="shared" si="11"/>
        <v>6.9791666666666665E-3</v>
      </c>
      <c r="P16" s="46">
        <f t="shared" si="12"/>
        <v>1.1631944444444445E-2</v>
      </c>
      <c r="Q16" s="46">
        <f t="shared" si="13"/>
        <v>2.3275462962962963E-2</v>
      </c>
      <c r="R16" s="46">
        <f t="shared" si="14"/>
        <v>3.4907407407407408E-2</v>
      </c>
      <c r="S16" s="46">
        <f t="shared" si="15"/>
        <v>4.9108796296296296E-2</v>
      </c>
      <c r="T16" s="46">
        <f t="shared" si="16"/>
        <v>9.8229166666666673E-2</v>
      </c>
      <c r="U16" s="46">
        <f t="shared" si="17"/>
        <v>1.8611111111111111E-3</v>
      </c>
    </row>
    <row r="17" spans="2:21" s="7" customFormat="1" ht="22.7" customHeight="1" x14ac:dyDescent="0.25">
      <c r="B17" s="88"/>
      <c r="C17" s="47">
        <v>1.1000000000000001</v>
      </c>
      <c r="D17" s="48">
        <f t="shared" si="0"/>
        <v>19.690000000000001</v>
      </c>
      <c r="E17" s="49">
        <f t="shared" si="1"/>
        <v>2.1064814814814813E-3</v>
      </c>
      <c r="F17" s="50">
        <f t="shared" si="2"/>
        <v>215.5</v>
      </c>
      <c r="G17" s="51">
        <f t="shared" si="3"/>
        <v>1.0774999999999999</v>
      </c>
      <c r="H17" s="52">
        <f t="shared" si="4"/>
        <v>2.0833333333333335E-4</v>
      </c>
      <c r="I17" s="52">
        <f t="shared" si="5"/>
        <v>4.1666666666666669E-4</v>
      </c>
      <c r="J17" s="52">
        <f t="shared" si="6"/>
        <v>6.2500000000000001E-4</v>
      </c>
      <c r="K17" s="52">
        <f t="shared" si="7"/>
        <v>8.4490740740740739E-4</v>
      </c>
      <c r="L17" s="52">
        <f t="shared" si="8"/>
        <v>1.0532407407407407E-3</v>
      </c>
      <c r="M17" s="52">
        <f t="shared" si="9"/>
        <v>2.1064814814814813E-3</v>
      </c>
      <c r="N17" s="52">
        <f t="shared" si="10"/>
        <v>4.2245370370370371E-3</v>
      </c>
      <c r="O17" s="52">
        <f t="shared" si="11"/>
        <v>6.3425925925925924E-3</v>
      </c>
      <c r="P17" s="53">
        <f t="shared" si="12"/>
        <v>1.0578703703703703E-2</v>
      </c>
      <c r="Q17" s="53">
        <f t="shared" si="13"/>
        <v>2.1157407407407406E-2</v>
      </c>
      <c r="R17" s="53">
        <f t="shared" si="14"/>
        <v>3.1736111111111111E-2</v>
      </c>
      <c r="S17" s="53">
        <f t="shared" si="15"/>
        <v>4.4641203703703704E-2</v>
      </c>
      <c r="T17" s="53">
        <f t="shared" si="16"/>
        <v>8.9293981481481488E-2</v>
      </c>
      <c r="U17" s="53">
        <f t="shared" si="17"/>
        <v>1.6851851851851852E-3</v>
      </c>
    </row>
    <row r="18" spans="2:21" s="7" customFormat="1" ht="22.7" customHeight="1" x14ac:dyDescent="0.25">
      <c r="B18" s="88"/>
      <c r="C18" s="47">
        <v>1.2</v>
      </c>
      <c r="D18" s="48">
        <f t="shared" si="0"/>
        <v>21.479999999999997</v>
      </c>
      <c r="E18" s="49">
        <f t="shared" si="1"/>
        <v>1.9328703703703704E-3</v>
      </c>
      <c r="F18" s="50">
        <f t="shared" si="2"/>
        <v>231</v>
      </c>
      <c r="G18" s="51">
        <f t="shared" si="3"/>
        <v>1.155</v>
      </c>
      <c r="H18" s="52">
        <f t="shared" si="4"/>
        <v>1.8518518518518518E-4</v>
      </c>
      <c r="I18" s="52">
        <f t="shared" si="5"/>
        <v>3.8194444444444446E-4</v>
      </c>
      <c r="J18" s="52">
        <f t="shared" si="6"/>
        <v>5.7870370370370367E-4</v>
      </c>
      <c r="K18" s="52">
        <f t="shared" si="7"/>
        <v>7.7546296296296293E-4</v>
      </c>
      <c r="L18" s="52">
        <f t="shared" si="8"/>
        <v>9.6064814814814819E-4</v>
      </c>
      <c r="M18" s="52">
        <f t="shared" si="9"/>
        <v>1.9328703703703704E-3</v>
      </c>
      <c r="N18" s="52">
        <f t="shared" si="10"/>
        <v>3.8773148148148148E-3</v>
      </c>
      <c r="O18" s="52">
        <f t="shared" si="11"/>
        <v>5.8101851851851856E-3</v>
      </c>
      <c r="P18" s="53">
        <f t="shared" si="12"/>
        <v>9.6874999999999999E-3</v>
      </c>
      <c r="Q18" s="53">
        <f t="shared" si="13"/>
        <v>1.9386574074074073E-2</v>
      </c>
      <c r="R18" s="53">
        <f t="shared" si="14"/>
        <v>2.9085648148148149E-2</v>
      </c>
      <c r="S18" s="53">
        <f t="shared" si="15"/>
        <v>4.0925925925925928E-2</v>
      </c>
      <c r="T18" s="53">
        <f t="shared" si="16"/>
        <v>8.1851851851851856E-2</v>
      </c>
      <c r="U18" s="53">
        <f t="shared" si="17"/>
        <v>1.5462962962962965E-3</v>
      </c>
    </row>
    <row r="19" spans="2:21" s="7" customFormat="1" ht="11.25" customHeight="1" x14ac:dyDescent="0.25">
      <c r="B19" s="54"/>
      <c r="C19" s="54"/>
      <c r="D19" s="54"/>
      <c r="E19" s="54"/>
      <c r="F19" s="54"/>
      <c r="G19" s="54"/>
      <c r="H19" s="54"/>
      <c r="I19" s="54"/>
      <c r="J19" s="54"/>
      <c r="K19" s="54"/>
      <c r="L19" s="54"/>
      <c r="M19" s="54"/>
      <c r="N19" s="54"/>
      <c r="O19" s="54"/>
      <c r="P19" s="54"/>
      <c r="Q19" s="54"/>
      <c r="R19" s="54"/>
      <c r="S19" s="54"/>
      <c r="T19" s="54"/>
      <c r="U19" s="54"/>
    </row>
    <row r="20" spans="2:21" s="7" customFormat="1" ht="62.45" customHeight="1" x14ac:dyDescent="0.25">
      <c r="B20" s="3" t="s">
        <v>1</v>
      </c>
      <c r="C20" s="96" t="s">
        <v>28</v>
      </c>
      <c r="D20" s="96"/>
      <c r="E20" s="96"/>
      <c r="F20" s="96" t="s">
        <v>3</v>
      </c>
      <c r="G20" s="96"/>
      <c r="H20" s="97" t="s">
        <v>29</v>
      </c>
      <c r="I20" s="97"/>
      <c r="J20" s="97"/>
      <c r="K20" s="97"/>
      <c r="L20" s="97"/>
      <c r="M20" s="97"/>
      <c r="N20" s="97"/>
      <c r="O20" s="97"/>
      <c r="P20" s="97"/>
      <c r="Q20" s="97"/>
      <c r="R20" s="97"/>
      <c r="S20" s="97"/>
      <c r="T20" s="2" t="s">
        <v>30</v>
      </c>
      <c r="U20" s="2" t="s">
        <v>31</v>
      </c>
    </row>
    <row r="21" spans="2:21" s="7" customFormat="1" ht="39" customHeight="1" x14ac:dyDescent="0.25">
      <c r="B21" s="9">
        <f>B6</f>
        <v>45</v>
      </c>
      <c r="C21" s="9" t="s">
        <v>6</v>
      </c>
      <c r="D21" s="10" t="s">
        <v>7</v>
      </c>
      <c r="E21" s="10" t="s">
        <v>32</v>
      </c>
      <c r="F21" s="55">
        <f>F6</f>
        <v>200</v>
      </c>
      <c r="G21" s="9" t="s">
        <v>9</v>
      </c>
      <c r="H21" s="9" t="s">
        <v>33</v>
      </c>
      <c r="I21" s="10" t="s">
        <v>34</v>
      </c>
      <c r="J21" s="10" t="s">
        <v>35</v>
      </c>
      <c r="K21" s="10" t="s">
        <v>36</v>
      </c>
      <c r="L21" s="10" t="s">
        <v>37</v>
      </c>
      <c r="M21" s="9" t="s">
        <v>38</v>
      </c>
      <c r="N21" s="9" t="s">
        <v>39</v>
      </c>
      <c r="O21" s="9" t="s">
        <v>40</v>
      </c>
      <c r="P21" s="9" t="s">
        <v>41</v>
      </c>
      <c r="Q21" s="9" t="s">
        <v>42</v>
      </c>
      <c r="R21" s="9" t="s">
        <v>43</v>
      </c>
      <c r="S21" s="9" t="s">
        <v>44</v>
      </c>
      <c r="T21" s="8">
        <v>20</v>
      </c>
      <c r="U21" s="8">
        <v>4</v>
      </c>
    </row>
    <row r="22" spans="2:21" s="7" customFormat="1" ht="22.7" customHeight="1" x14ac:dyDescent="0.25">
      <c r="B22" s="88" t="s">
        <v>23</v>
      </c>
      <c r="C22" s="12">
        <v>0.5</v>
      </c>
      <c r="D22" s="13">
        <f t="shared" ref="D22:D33" si="18">C$5*C22</f>
        <v>8.9499999999999993</v>
      </c>
      <c r="E22" s="14">
        <f t="shared" ref="E22:E33" si="19">TIME(0,0,((1000/1000)/($D22/3600)))</f>
        <v>4.6527777777777774E-3</v>
      </c>
      <c r="F22" s="15">
        <f t="shared" ref="F22:F33" si="20">((C22*($F$21-$B$6))+$B$6)</f>
        <v>122.5</v>
      </c>
      <c r="G22" s="16">
        <f t="shared" ref="G22:G33" si="21">F22/$F$6</f>
        <v>0.61250000000000004</v>
      </c>
      <c r="H22" s="56">
        <f t="shared" ref="H22:H33" si="22">((D22*1000)/3600)*15</f>
        <v>37.291666666666664</v>
      </c>
      <c r="I22" s="56">
        <f t="shared" ref="I22:I33" si="23">((D22*1000)/3600)*30</f>
        <v>74.583333333333329</v>
      </c>
      <c r="J22" s="56">
        <f t="shared" ref="J22:J33" si="24">((D22*1000)/3600)*45</f>
        <v>111.875</v>
      </c>
      <c r="K22" s="56">
        <f t="shared" ref="K22:K33" si="25">((D22*1000)/3600)*60</f>
        <v>149.16666666666666</v>
      </c>
      <c r="L22" s="56">
        <f t="shared" ref="L22:L33" si="26">((D22*1000)/60)*2</f>
        <v>298.33333333333331</v>
      </c>
      <c r="M22" s="56">
        <f t="shared" ref="M22:M33" si="27">((D22*1000)/60)*3</f>
        <v>447.5</v>
      </c>
      <c r="N22" s="56">
        <f>(($D$22*1000)/60)*5</f>
        <v>745.83333333333326</v>
      </c>
      <c r="O22" s="57">
        <f>(($D$22)/60)*10</f>
        <v>1.4916666666666665</v>
      </c>
      <c r="P22" s="58">
        <f>(($D$22)/60)*20</f>
        <v>2.9833333333333329</v>
      </c>
      <c r="Q22" s="58">
        <f>(($D$22)/60)*30</f>
        <v>4.4749999999999996</v>
      </c>
      <c r="R22" s="58">
        <f>(($D$22)/60)*60</f>
        <v>8.9499999999999993</v>
      </c>
      <c r="S22" s="58">
        <f>(($D$22)/60)*120</f>
        <v>17.899999999999999</v>
      </c>
      <c r="T22" s="56">
        <f t="shared" ref="T22:T33" si="28">((D22*1000)/3600)*$T$21</f>
        <v>49.722222222222221</v>
      </c>
      <c r="U22" s="56">
        <f t="shared" ref="U22:U33" si="29">((D22*1000)/60)*$U$21</f>
        <v>596.66666666666663</v>
      </c>
    </row>
    <row r="23" spans="2:21" s="7" customFormat="1" ht="22.7" customHeight="1" x14ac:dyDescent="0.25">
      <c r="B23" s="88"/>
      <c r="C23" s="12">
        <v>0.6</v>
      </c>
      <c r="D23" s="13">
        <f t="shared" si="18"/>
        <v>10.739999999999998</v>
      </c>
      <c r="E23" s="14">
        <f t="shared" si="19"/>
        <v>3.8773148148148148E-3</v>
      </c>
      <c r="F23" s="15">
        <f t="shared" si="20"/>
        <v>138</v>
      </c>
      <c r="G23" s="16">
        <f t="shared" si="21"/>
        <v>0.69</v>
      </c>
      <c r="H23" s="56">
        <f t="shared" si="22"/>
        <v>44.749999999999993</v>
      </c>
      <c r="I23" s="56">
        <f t="shared" si="23"/>
        <v>89.499999999999986</v>
      </c>
      <c r="J23" s="56">
        <f t="shared" si="24"/>
        <v>134.24999999999997</v>
      </c>
      <c r="K23" s="56">
        <f t="shared" si="25"/>
        <v>178.99999999999997</v>
      </c>
      <c r="L23" s="56">
        <f t="shared" si="26"/>
        <v>357.99999999999994</v>
      </c>
      <c r="M23" s="56">
        <f t="shared" si="27"/>
        <v>536.99999999999989</v>
      </c>
      <c r="N23" s="56">
        <f t="shared" ref="N23:N33" si="30">((D23*1000)/60)*5</f>
        <v>894.99999999999989</v>
      </c>
      <c r="O23" s="57">
        <f>(($D$23)/60)*10</f>
        <v>1.7899999999999996</v>
      </c>
      <c r="P23" s="58">
        <f>(($D$23)/60)*20</f>
        <v>3.5799999999999992</v>
      </c>
      <c r="Q23" s="58">
        <f>(($D$23)/60)*30</f>
        <v>5.3699999999999992</v>
      </c>
      <c r="R23" s="58">
        <f>(($D$23)/60)*60</f>
        <v>10.739999999999998</v>
      </c>
      <c r="S23" s="58">
        <f>(($D$23)/60)*120</f>
        <v>21.479999999999997</v>
      </c>
      <c r="T23" s="56">
        <f t="shared" si="28"/>
        <v>59.666666666666657</v>
      </c>
      <c r="U23" s="56">
        <f t="shared" si="29"/>
        <v>715.99999999999989</v>
      </c>
    </row>
    <row r="24" spans="2:21" s="7" customFormat="1" ht="22.7" customHeight="1" x14ac:dyDescent="0.25">
      <c r="B24" s="88" t="s">
        <v>24</v>
      </c>
      <c r="C24" s="19">
        <v>0.65</v>
      </c>
      <c r="D24" s="20">
        <f t="shared" si="18"/>
        <v>11.635</v>
      </c>
      <c r="E24" s="21">
        <f t="shared" si="19"/>
        <v>3.5763888888888889E-3</v>
      </c>
      <c r="F24" s="22">
        <f t="shared" si="20"/>
        <v>145.75</v>
      </c>
      <c r="G24" s="23">
        <f t="shared" si="21"/>
        <v>0.72875000000000001</v>
      </c>
      <c r="H24" s="59">
        <f t="shared" si="22"/>
        <v>48.479166666666664</v>
      </c>
      <c r="I24" s="59">
        <f t="shared" si="23"/>
        <v>96.958333333333329</v>
      </c>
      <c r="J24" s="59">
        <f t="shared" si="24"/>
        <v>145.4375</v>
      </c>
      <c r="K24" s="59">
        <f t="shared" si="25"/>
        <v>193.91666666666666</v>
      </c>
      <c r="L24" s="59">
        <f t="shared" si="26"/>
        <v>387.83333333333331</v>
      </c>
      <c r="M24" s="59">
        <f t="shared" si="27"/>
        <v>581.75</v>
      </c>
      <c r="N24" s="59">
        <f t="shared" si="30"/>
        <v>969.58333333333326</v>
      </c>
      <c r="O24" s="60">
        <f>(($D$24)/60)*10</f>
        <v>1.9391666666666665</v>
      </c>
      <c r="P24" s="61">
        <f>(($D$24)/60)*20</f>
        <v>3.878333333333333</v>
      </c>
      <c r="Q24" s="61">
        <f>(($D$24)/60)*30</f>
        <v>5.8174999999999999</v>
      </c>
      <c r="R24" s="61">
        <f>(($D$24)/60)*60</f>
        <v>11.635</v>
      </c>
      <c r="S24" s="61">
        <f>(($D$24)/60)*120</f>
        <v>23.27</v>
      </c>
      <c r="T24" s="59">
        <f t="shared" si="28"/>
        <v>64.638888888888886</v>
      </c>
      <c r="U24" s="59">
        <f t="shared" si="29"/>
        <v>775.66666666666663</v>
      </c>
    </row>
    <row r="25" spans="2:21" s="7" customFormat="1" ht="22.7" customHeight="1" x14ac:dyDescent="0.25">
      <c r="B25" s="88"/>
      <c r="C25" s="19">
        <v>0.7</v>
      </c>
      <c r="D25" s="20">
        <f t="shared" si="18"/>
        <v>12.529999999999998</v>
      </c>
      <c r="E25" s="21">
        <f t="shared" si="19"/>
        <v>3.3217592592592591E-3</v>
      </c>
      <c r="F25" s="22">
        <f t="shared" si="20"/>
        <v>153.5</v>
      </c>
      <c r="G25" s="23">
        <f t="shared" si="21"/>
        <v>0.76749999999999996</v>
      </c>
      <c r="H25" s="59">
        <f t="shared" si="22"/>
        <v>52.208333333333329</v>
      </c>
      <c r="I25" s="59">
        <f t="shared" si="23"/>
        <v>104.41666666666666</v>
      </c>
      <c r="J25" s="59">
        <f t="shared" si="24"/>
        <v>156.62499999999997</v>
      </c>
      <c r="K25" s="59">
        <f t="shared" si="25"/>
        <v>208.83333333333331</v>
      </c>
      <c r="L25" s="59">
        <f t="shared" si="26"/>
        <v>417.66666666666663</v>
      </c>
      <c r="M25" s="59">
        <f t="shared" si="27"/>
        <v>626.5</v>
      </c>
      <c r="N25" s="59">
        <f t="shared" si="30"/>
        <v>1044.1666666666665</v>
      </c>
      <c r="O25" s="60">
        <f>(($D$25)/60)*10</f>
        <v>2.0883333333333329</v>
      </c>
      <c r="P25" s="61">
        <f>(($D$25)/60)*20</f>
        <v>4.1766666666666659</v>
      </c>
      <c r="Q25" s="61">
        <f>(($D$25)/60)*30</f>
        <v>6.2649999999999988</v>
      </c>
      <c r="R25" s="61">
        <f>(($D$25)/60)*60</f>
        <v>12.529999999999998</v>
      </c>
      <c r="S25" s="61">
        <f>(($D$25)/60)*120</f>
        <v>25.059999999999995</v>
      </c>
      <c r="T25" s="59">
        <f t="shared" si="28"/>
        <v>69.6111111111111</v>
      </c>
      <c r="U25" s="59">
        <f t="shared" si="29"/>
        <v>835.33333333333326</v>
      </c>
    </row>
    <row r="26" spans="2:21" s="7" customFormat="1" ht="22.7" customHeight="1" x14ac:dyDescent="0.25">
      <c r="B26" s="88" t="s">
        <v>25</v>
      </c>
      <c r="C26" s="26">
        <v>0.75</v>
      </c>
      <c r="D26" s="27">
        <f t="shared" si="18"/>
        <v>13.424999999999999</v>
      </c>
      <c r="E26" s="28">
        <f t="shared" si="19"/>
        <v>3.1018518518518517E-3</v>
      </c>
      <c r="F26" s="29">
        <f t="shared" si="20"/>
        <v>161.25</v>
      </c>
      <c r="G26" s="30">
        <f t="shared" si="21"/>
        <v>0.80625000000000002</v>
      </c>
      <c r="H26" s="62">
        <f t="shared" si="22"/>
        <v>55.937499999999993</v>
      </c>
      <c r="I26" s="62">
        <f t="shared" si="23"/>
        <v>111.87499999999999</v>
      </c>
      <c r="J26" s="62">
        <f t="shared" si="24"/>
        <v>167.81249999999997</v>
      </c>
      <c r="K26" s="62">
        <f t="shared" si="25"/>
        <v>223.74999999999997</v>
      </c>
      <c r="L26" s="62">
        <f t="shared" si="26"/>
        <v>447.49999999999994</v>
      </c>
      <c r="M26" s="62">
        <f t="shared" si="27"/>
        <v>671.24999999999989</v>
      </c>
      <c r="N26" s="62">
        <f t="shared" si="30"/>
        <v>1118.7499999999998</v>
      </c>
      <c r="O26" s="63">
        <f>(($D$26)/60)*10</f>
        <v>2.2374999999999998</v>
      </c>
      <c r="P26" s="64">
        <f>(($D$26)/60)*20</f>
        <v>4.4749999999999996</v>
      </c>
      <c r="Q26" s="64">
        <f>(($D$26)/60)*30</f>
        <v>6.7124999999999995</v>
      </c>
      <c r="R26" s="64">
        <f>(($D$26)/60)*60</f>
        <v>13.424999999999999</v>
      </c>
      <c r="S26" s="64">
        <f>(($D$26)/60)*120</f>
        <v>26.849999999999998</v>
      </c>
      <c r="T26" s="62">
        <f t="shared" si="28"/>
        <v>74.583333333333314</v>
      </c>
      <c r="U26" s="62">
        <f t="shared" si="29"/>
        <v>894.99999999999989</v>
      </c>
    </row>
    <row r="27" spans="2:21" s="7" customFormat="1" ht="22.7" customHeight="1" x14ac:dyDescent="0.25">
      <c r="B27" s="88"/>
      <c r="C27" s="26">
        <v>0.8</v>
      </c>
      <c r="D27" s="27">
        <f t="shared" si="18"/>
        <v>14.32</v>
      </c>
      <c r="E27" s="28">
        <f t="shared" si="19"/>
        <v>2.9050925925925928E-3</v>
      </c>
      <c r="F27" s="29">
        <f t="shared" si="20"/>
        <v>169</v>
      </c>
      <c r="G27" s="30">
        <f t="shared" si="21"/>
        <v>0.84499999999999997</v>
      </c>
      <c r="H27" s="62">
        <f t="shared" si="22"/>
        <v>59.666666666666671</v>
      </c>
      <c r="I27" s="62">
        <f t="shared" si="23"/>
        <v>119.33333333333334</v>
      </c>
      <c r="J27" s="62">
        <f t="shared" si="24"/>
        <v>179</v>
      </c>
      <c r="K27" s="62">
        <f t="shared" si="25"/>
        <v>238.66666666666669</v>
      </c>
      <c r="L27" s="62">
        <f t="shared" si="26"/>
        <v>477.33333333333331</v>
      </c>
      <c r="M27" s="62">
        <f t="shared" si="27"/>
        <v>716</v>
      </c>
      <c r="N27" s="62">
        <f t="shared" si="30"/>
        <v>1193.3333333333333</v>
      </c>
      <c r="O27" s="63">
        <f>(($D$27)/60)*10</f>
        <v>2.3866666666666667</v>
      </c>
      <c r="P27" s="64">
        <f>(($D$27)/60)*20</f>
        <v>4.7733333333333334</v>
      </c>
      <c r="Q27" s="64">
        <f>(($D$27)/60)*30</f>
        <v>7.16</v>
      </c>
      <c r="R27" s="64">
        <f>(($D$27)/60)*60</f>
        <v>14.32</v>
      </c>
      <c r="S27" s="64">
        <f>(($D$27)/60)*120</f>
        <v>28.64</v>
      </c>
      <c r="T27" s="62">
        <f t="shared" si="28"/>
        <v>79.555555555555557</v>
      </c>
      <c r="U27" s="62">
        <f t="shared" si="29"/>
        <v>954.66666666666663</v>
      </c>
    </row>
    <row r="28" spans="2:21" s="7" customFormat="1" ht="22.7" customHeight="1" x14ac:dyDescent="0.25">
      <c r="B28" s="88" t="s">
        <v>26</v>
      </c>
      <c r="C28" s="33">
        <v>0.85</v>
      </c>
      <c r="D28" s="34">
        <f t="shared" si="18"/>
        <v>15.214999999999998</v>
      </c>
      <c r="E28" s="35">
        <f t="shared" si="19"/>
        <v>2.7314814814814814E-3</v>
      </c>
      <c r="F28" s="36">
        <f t="shared" si="20"/>
        <v>176.75</v>
      </c>
      <c r="G28" s="37">
        <f t="shared" si="21"/>
        <v>0.88375000000000004</v>
      </c>
      <c r="H28" s="65">
        <f t="shared" si="22"/>
        <v>63.395833333333329</v>
      </c>
      <c r="I28" s="65">
        <f t="shared" si="23"/>
        <v>126.79166666666666</v>
      </c>
      <c r="J28" s="65">
        <f t="shared" si="24"/>
        <v>190.1875</v>
      </c>
      <c r="K28" s="65">
        <f t="shared" si="25"/>
        <v>253.58333333333331</v>
      </c>
      <c r="L28" s="65">
        <f t="shared" si="26"/>
        <v>507.16666666666663</v>
      </c>
      <c r="M28" s="65">
        <f t="shared" si="27"/>
        <v>760.75</v>
      </c>
      <c r="N28" s="65">
        <f t="shared" si="30"/>
        <v>1267.9166666666665</v>
      </c>
      <c r="O28" s="66">
        <f>(($D$28)/60)*10</f>
        <v>2.5358333333333332</v>
      </c>
      <c r="P28" s="67">
        <f>(($D$28)/60)*20</f>
        <v>5.0716666666666663</v>
      </c>
      <c r="Q28" s="67">
        <f>(($D$28)/60)*30</f>
        <v>7.6074999999999999</v>
      </c>
      <c r="R28" s="67">
        <f>(($D$28)/60)*60</f>
        <v>15.215</v>
      </c>
      <c r="S28" s="67">
        <f>(($D$28)/60)*120</f>
        <v>30.43</v>
      </c>
      <c r="T28" s="65">
        <f t="shared" si="28"/>
        <v>84.527777777777771</v>
      </c>
      <c r="U28" s="65">
        <f t="shared" si="29"/>
        <v>1014.3333333333333</v>
      </c>
    </row>
    <row r="29" spans="2:21" s="7" customFormat="1" ht="22.7" customHeight="1" x14ac:dyDescent="0.25">
      <c r="B29" s="88"/>
      <c r="C29" s="33">
        <v>0.9</v>
      </c>
      <c r="D29" s="34">
        <f t="shared" si="18"/>
        <v>16.11</v>
      </c>
      <c r="E29" s="35">
        <f t="shared" si="19"/>
        <v>2.5810185185185185E-3</v>
      </c>
      <c r="F29" s="36">
        <f t="shared" si="20"/>
        <v>184.5</v>
      </c>
      <c r="G29" s="37">
        <f t="shared" si="21"/>
        <v>0.92249999999999999</v>
      </c>
      <c r="H29" s="65">
        <f t="shared" si="22"/>
        <v>67.125</v>
      </c>
      <c r="I29" s="65">
        <f t="shared" si="23"/>
        <v>134.25</v>
      </c>
      <c r="J29" s="65">
        <f t="shared" si="24"/>
        <v>201.37499999999997</v>
      </c>
      <c r="K29" s="65">
        <f t="shared" si="25"/>
        <v>268.5</v>
      </c>
      <c r="L29" s="65">
        <f t="shared" si="26"/>
        <v>537</v>
      </c>
      <c r="M29" s="65">
        <f t="shared" si="27"/>
        <v>805.5</v>
      </c>
      <c r="N29" s="65">
        <f t="shared" si="30"/>
        <v>1342.5</v>
      </c>
      <c r="O29" s="66">
        <f>(($D$29)/60)*10</f>
        <v>2.6850000000000001</v>
      </c>
      <c r="P29" s="67">
        <f>(($D$29)/60)*20</f>
        <v>5.37</v>
      </c>
      <c r="Q29" s="67">
        <f>(($D$29)/60)*30</f>
        <v>8.0549999999999997</v>
      </c>
      <c r="R29" s="67">
        <f>(($D$29)/60)*60</f>
        <v>16.11</v>
      </c>
      <c r="S29" s="67">
        <f>(($D$29)/60)*120</f>
        <v>32.22</v>
      </c>
      <c r="T29" s="65">
        <f t="shared" si="28"/>
        <v>89.5</v>
      </c>
      <c r="U29" s="65">
        <f t="shared" si="29"/>
        <v>1074</v>
      </c>
    </row>
    <row r="30" spans="2:21" s="7" customFormat="1" ht="22.7" customHeight="1" x14ac:dyDescent="0.25">
      <c r="B30" s="88" t="s">
        <v>27</v>
      </c>
      <c r="C30" s="40">
        <v>0.95</v>
      </c>
      <c r="D30" s="41">
        <f t="shared" si="18"/>
        <v>17.004999999999999</v>
      </c>
      <c r="E30" s="42">
        <f t="shared" si="19"/>
        <v>2.4421296296296296E-3</v>
      </c>
      <c r="F30" s="43">
        <f t="shared" si="20"/>
        <v>192.25</v>
      </c>
      <c r="G30" s="44">
        <f t="shared" si="21"/>
        <v>0.96125000000000005</v>
      </c>
      <c r="H30" s="68">
        <f t="shared" si="22"/>
        <v>70.854166666666671</v>
      </c>
      <c r="I30" s="68">
        <f t="shared" si="23"/>
        <v>141.70833333333334</v>
      </c>
      <c r="J30" s="68">
        <f t="shared" si="24"/>
        <v>212.5625</v>
      </c>
      <c r="K30" s="68">
        <f t="shared" si="25"/>
        <v>283.41666666666669</v>
      </c>
      <c r="L30" s="68">
        <f t="shared" si="26"/>
        <v>566.83333333333337</v>
      </c>
      <c r="M30" s="68">
        <f t="shared" si="27"/>
        <v>850.25</v>
      </c>
      <c r="N30" s="68">
        <f t="shared" si="30"/>
        <v>1417.0833333333335</v>
      </c>
      <c r="O30" s="69">
        <f>(($D$30)/60)*10</f>
        <v>2.8341666666666665</v>
      </c>
      <c r="P30" s="70">
        <f>(($D$30)/60)*20</f>
        <v>5.668333333333333</v>
      </c>
      <c r="Q30" s="70">
        <f>(($D$30)/60)*30</f>
        <v>8.5024999999999995</v>
      </c>
      <c r="R30" s="70">
        <f>(($D$30)/60)*60</f>
        <v>17.004999999999999</v>
      </c>
      <c r="S30" s="70">
        <f>(($D$30)/60)*120</f>
        <v>34.01</v>
      </c>
      <c r="T30" s="68">
        <f t="shared" si="28"/>
        <v>94.472222222222229</v>
      </c>
      <c r="U30" s="68">
        <f t="shared" si="29"/>
        <v>1133.6666666666667</v>
      </c>
    </row>
    <row r="31" spans="2:21" s="7" customFormat="1" ht="22.7" customHeight="1" x14ac:dyDescent="0.25">
      <c r="B31" s="88"/>
      <c r="C31" s="40">
        <v>1</v>
      </c>
      <c r="D31" s="41">
        <f t="shared" si="18"/>
        <v>17.899999999999999</v>
      </c>
      <c r="E31" s="42">
        <f t="shared" si="19"/>
        <v>2.3263888888888887E-3</v>
      </c>
      <c r="F31" s="71">
        <f t="shared" si="20"/>
        <v>200</v>
      </c>
      <c r="G31" s="44">
        <f t="shared" si="21"/>
        <v>1</v>
      </c>
      <c r="H31" s="68">
        <f t="shared" si="22"/>
        <v>74.583333333333329</v>
      </c>
      <c r="I31" s="68">
        <f t="shared" si="23"/>
        <v>149.16666666666666</v>
      </c>
      <c r="J31" s="68">
        <f t="shared" si="24"/>
        <v>223.75</v>
      </c>
      <c r="K31" s="68">
        <f t="shared" si="25"/>
        <v>298.33333333333331</v>
      </c>
      <c r="L31" s="68">
        <f t="shared" si="26"/>
        <v>596.66666666666663</v>
      </c>
      <c r="M31" s="68">
        <f t="shared" si="27"/>
        <v>895</v>
      </c>
      <c r="N31" s="68">
        <f t="shared" si="30"/>
        <v>1491.6666666666665</v>
      </c>
      <c r="O31" s="69">
        <f>(($D$31)/60)*10</f>
        <v>2.9833333333333329</v>
      </c>
      <c r="P31" s="70">
        <f>(($D$31)/60)*20</f>
        <v>5.9666666666666659</v>
      </c>
      <c r="Q31" s="70">
        <f>(($D$31)/60)*30</f>
        <v>8.9499999999999993</v>
      </c>
      <c r="R31" s="70">
        <f>(($D$31)/60)*60</f>
        <v>17.899999999999999</v>
      </c>
      <c r="S31" s="70">
        <f>(($D$31)/60)*120</f>
        <v>35.799999999999997</v>
      </c>
      <c r="T31" s="68">
        <f t="shared" si="28"/>
        <v>99.444444444444443</v>
      </c>
      <c r="U31" s="68">
        <f t="shared" si="29"/>
        <v>1193.3333333333333</v>
      </c>
    </row>
    <row r="32" spans="2:21" s="7" customFormat="1" ht="22.7" customHeight="1" x14ac:dyDescent="0.25">
      <c r="B32" s="88"/>
      <c r="C32" s="47">
        <v>1.1000000000000001</v>
      </c>
      <c r="D32" s="48">
        <f t="shared" si="18"/>
        <v>19.690000000000001</v>
      </c>
      <c r="E32" s="49">
        <f t="shared" si="19"/>
        <v>2.1064814814814813E-3</v>
      </c>
      <c r="F32" s="72">
        <f t="shared" si="20"/>
        <v>215.5</v>
      </c>
      <c r="G32" s="51">
        <f t="shared" si="21"/>
        <v>1.0774999999999999</v>
      </c>
      <c r="H32" s="73">
        <f t="shared" si="22"/>
        <v>82.041666666666657</v>
      </c>
      <c r="I32" s="73">
        <f t="shared" si="23"/>
        <v>164.08333333333331</v>
      </c>
      <c r="J32" s="73">
        <f t="shared" si="24"/>
        <v>246.12499999999997</v>
      </c>
      <c r="K32" s="73">
        <f t="shared" si="25"/>
        <v>328.16666666666663</v>
      </c>
      <c r="L32" s="73">
        <f t="shared" si="26"/>
        <v>656.33333333333337</v>
      </c>
      <c r="M32" s="73">
        <f t="shared" si="27"/>
        <v>984.5</v>
      </c>
      <c r="N32" s="73">
        <f t="shared" si="30"/>
        <v>1640.8333333333335</v>
      </c>
      <c r="O32" s="74">
        <f>(($D$32)/60)*10</f>
        <v>3.2816666666666667</v>
      </c>
      <c r="P32" s="75">
        <f>(($D$32)/60)*20</f>
        <v>6.5633333333333335</v>
      </c>
      <c r="Q32" s="75">
        <f>(($D$32)/60)*30</f>
        <v>9.8450000000000006</v>
      </c>
      <c r="R32" s="75">
        <f>(($D$32)/60)*60</f>
        <v>19.690000000000001</v>
      </c>
      <c r="S32" s="75">
        <f>(($D$32)/60)*120</f>
        <v>39.380000000000003</v>
      </c>
      <c r="T32" s="73">
        <f t="shared" si="28"/>
        <v>109.38888888888889</v>
      </c>
      <c r="U32" s="73">
        <f t="shared" si="29"/>
        <v>1312.6666666666667</v>
      </c>
    </row>
    <row r="33" spans="2:21" s="7" customFormat="1" ht="22.7" customHeight="1" x14ac:dyDescent="0.25">
      <c r="B33" s="88"/>
      <c r="C33" s="47">
        <v>1.2</v>
      </c>
      <c r="D33" s="48">
        <f t="shared" si="18"/>
        <v>21.479999999999997</v>
      </c>
      <c r="E33" s="49">
        <f t="shared" si="19"/>
        <v>1.9328703703703704E-3</v>
      </c>
      <c r="F33" s="72">
        <f t="shared" si="20"/>
        <v>231</v>
      </c>
      <c r="G33" s="51">
        <f t="shared" si="21"/>
        <v>1.155</v>
      </c>
      <c r="H33" s="73">
        <f t="shared" si="22"/>
        <v>89.499999999999986</v>
      </c>
      <c r="I33" s="73">
        <f t="shared" si="23"/>
        <v>178.99999999999997</v>
      </c>
      <c r="J33" s="73">
        <f t="shared" si="24"/>
        <v>268.49999999999994</v>
      </c>
      <c r="K33" s="73">
        <f t="shared" si="25"/>
        <v>357.99999999999994</v>
      </c>
      <c r="L33" s="73">
        <f t="shared" si="26"/>
        <v>715.99999999999989</v>
      </c>
      <c r="M33" s="73">
        <f t="shared" si="27"/>
        <v>1073.9999999999998</v>
      </c>
      <c r="N33" s="73">
        <f t="shared" si="30"/>
        <v>1789.9999999999998</v>
      </c>
      <c r="O33" s="74">
        <f>(($D$33)/60)*10</f>
        <v>3.5799999999999992</v>
      </c>
      <c r="P33" s="75">
        <f>(($D$33)/60)*20</f>
        <v>7.1599999999999984</v>
      </c>
      <c r="Q33" s="75">
        <f>(($D$33)/60)*30</f>
        <v>10.739999999999998</v>
      </c>
      <c r="R33" s="75">
        <f>(($D$33)/60)*60</f>
        <v>21.479999999999997</v>
      </c>
      <c r="S33" s="75">
        <f>(($D$33)/60)*120</f>
        <v>42.959999999999994</v>
      </c>
      <c r="T33" s="73">
        <f t="shared" si="28"/>
        <v>119.33333333333331</v>
      </c>
      <c r="U33" s="73">
        <f t="shared" si="29"/>
        <v>1431.9999999999998</v>
      </c>
    </row>
    <row r="34" spans="2:21" s="7" customFormat="1" ht="11.25" customHeight="1" x14ac:dyDescent="0.25"/>
    <row r="35" spans="2:21" s="7" customFormat="1" ht="15.75" customHeight="1" x14ac:dyDescent="0.25">
      <c r="B35" s="54"/>
      <c r="C35" s="76"/>
    </row>
    <row r="36" spans="2:21" ht="27.75" customHeight="1" x14ac:dyDescent="0.25">
      <c r="B36" s="95" t="s">
        <v>45</v>
      </c>
      <c r="C36" s="95"/>
      <c r="D36" s="95"/>
      <c r="E36" s="95"/>
      <c r="F36" s="95"/>
      <c r="G36" s="95"/>
      <c r="H36" s="95"/>
      <c r="I36" s="95"/>
      <c r="J36" s="95"/>
      <c r="K36" s="95"/>
      <c r="L36" s="95"/>
      <c r="M36" s="95"/>
      <c r="N36" s="95"/>
      <c r="O36" s="95"/>
      <c r="P36" s="95"/>
      <c r="Q36" s="95"/>
      <c r="R36" s="95"/>
      <c r="S36" s="95"/>
      <c r="T36" s="95"/>
      <c r="U36" s="95"/>
    </row>
    <row r="37" spans="2:21" ht="13.5" customHeight="1" x14ac:dyDescent="0.25">
      <c r="B37" s="95"/>
      <c r="C37" s="95"/>
      <c r="D37" s="95"/>
      <c r="E37" s="95"/>
      <c r="F37" s="95"/>
      <c r="G37" s="95"/>
      <c r="H37" s="95"/>
      <c r="I37" s="95"/>
      <c r="J37" s="95"/>
      <c r="K37" s="95"/>
      <c r="L37" s="95"/>
      <c r="M37" s="95"/>
      <c r="N37" s="95"/>
      <c r="O37" s="95"/>
      <c r="P37" s="95"/>
      <c r="Q37" s="95"/>
      <c r="R37" s="95"/>
      <c r="S37" s="95"/>
      <c r="T37" s="95"/>
      <c r="U37" s="95"/>
    </row>
    <row r="38" spans="2:21" ht="27.75" customHeight="1" x14ac:dyDescent="0.25">
      <c r="B38" s="84" t="s">
        <v>46</v>
      </c>
      <c r="C38" s="84"/>
      <c r="D38" s="84"/>
      <c r="E38" s="84"/>
      <c r="F38" s="84"/>
      <c r="G38" s="84"/>
      <c r="H38" s="84"/>
      <c r="I38" s="84"/>
      <c r="J38" s="84"/>
      <c r="K38" s="84"/>
      <c r="L38" s="84"/>
      <c r="M38" s="84"/>
      <c r="N38" s="84"/>
      <c r="O38" s="84"/>
      <c r="P38" s="84"/>
      <c r="Q38" s="84"/>
      <c r="R38" s="84"/>
      <c r="S38" s="84"/>
      <c r="T38" s="84"/>
      <c r="U38" s="84"/>
    </row>
    <row r="39" spans="2:21" ht="15.75" customHeight="1" x14ac:dyDescent="0.25">
      <c r="B39" s="94" t="s">
        <v>47</v>
      </c>
      <c r="C39" s="94"/>
      <c r="D39" s="94" t="s">
        <v>48</v>
      </c>
      <c r="E39" s="94"/>
      <c r="F39" s="94" t="s">
        <v>49</v>
      </c>
      <c r="G39" s="94"/>
      <c r="H39" s="94" t="s">
        <v>50</v>
      </c>
      <c r="I39" s="94"/>
      <c r="J39" s="94"/>
      <c r="K39" s="94"/>
      <c r="L39" s="94"/>
      <c r="M39" s="94"/>
      <c r="N39" s="94"/>
      <c r="O39" s="94"/>
      <c r="P39" s="94"/>
      <c r="Q39" s="94"/>
      <c r="R39" s="94"/>
      <c r="S39" s="94"/>
      <c r="T39" s="94"/>
      <c r="U39" s="94"/>
    </row>
    <row r="40" spans="2:21" ht="34.5" customHeight="1" x14ac:dyDescent="0.25">
      <c r="B40" s="92" t="s">
        <v>51</v>
      </c>
      <c r="C40" s="92"/>
      <c r="D40" s="87" t="s">
        <v>52</v>
      </c>
      <c r="E40" s="87"/>
      <c r="F40" s="88" t="s">
        <v>53</v>
      </c>
      <c r="G40" s="88"/>
      <c r="H40" s="89" t="s">
        <v>54</v>
      </c>
      <c r="I40" s="89"/>
      <c r="J40" s="89"/>
      <c r="K40" s="89"/>
      <c r="L40" s="89"/>
      <c r="M40" s="89"/>
      <c r="N40" s="89"/>
      <c r="O40" s="89"/>
      <c r="P40" s="89"/>
      <c r="Q40" s="89"/>
      <c r="R40" s="89"/>
      <c r="S40" s="89"/>
      <c r="T40" s="89"/>
      <c r="U40" s="89"/>
    </row>
    <row r="41" spans="2:21" ht="33" customHeight="1" x14ac:dyDescent="0.25">
      <c r="B41" s="93" t="s">
        <v>55</v>
      </c>
      <c r="C41" s="93"/>
      <c r="D41" s="87" t="s">
        <v>56</v>
      </c>
      <c r="E41" s="87"/>
      <c r="F41" s="88" t="s">
        <v>57</v>
      </c>
      <c r="G41" s="88"/>
      <c r="H41" s="89" t="s">
        <v>58</v>
      </c>
      <c r="I41" s="89"/>
      <c r="J41" s="89"/>
      <c r="K41" s="89"/>
      <c r="L41" s="89"/>
      <c r="M41" s="89"/>
      <c r="N41" s="89"/>
      <c r="O41" s="89"/>
      <c r="P41" s="89"/>
      <c r="Q41" s="89"/>
      <c r="R41" s="89"/>
      <c r="S41" s="89"/>
      <c r="T41" s="89"/>
      <c r="U41" s="89"/>
    </row>
    <row r="42" spans="2:21" ht="32.25" customHeight="1" x14ac:dyDescent="0.25">
      <c r="B42" s="90" t="s">
        <v>59</v>
      </c>
      <c r="C42" s="90"/>
      <c r="D42" s="87" t="s">
        <v>60</v>
      </c>
      <c r="E42" s="87"/>
      <c r="F42" s="88" t="s">
        <v>61</v>
      </c>
      <c r="G42" s="88"/>
      <c r="H42" s="89" t="s">
        <v>62</v>
      </c>
      <c r="I42" s="89"/>
      <c r="J42" s="89"/>
      <c r="K42" s="89"/>
      <c r="L42" s="89"/>
      <c r="M42" s="89"/>
      <c r="N42" s="89"/>
      <c r="O42" s="89"/>
      <c r="P42" s="89"/>
      <c r="Q42" s="89"/>
      <c r="R42" s="89"/>
      <c r="S42" s="89"/>
      <c r="T42" s="89"/>
      <c r="U42" s="89"/>
    </row>
    <row r="43" spans="2:21" ht="32.25" customHeight="1" x14ac:dyDescent="0.25">
      <c r="B43" s="91" t="s">
        <v>63</v>
      </c>
      <c r="C43" s="91"/>
      <c r="D43" s="87" t="s">
        <v>64</v>
      </c>
      <c r="E43" s="87"/>
      <c r="F43" s="88" t="s">
        <v>65</v>
      </c>
      <c r="G43" s="88"/>
      <c r="H43" s="89" t="s">
        <v>66</v>
      </c>
      <c r="I43" s="89"/>
      <c r="J43" s="89"/>
      <c r="K43" s="89"/>
      <c r="L43" s="89"/>
      <c r="M43" s="89"/>
      <c r="N43" s="89"/>
      <c r="O43" s="89"/>
      <c r="P43" s="89"/>
      <c r="Q43" s="89"/>
      <c r="R43" s="89"/>
      <c r="S43" s="89"/>
      <c r="T43" s="89"/>
      <c r="U43" s="89"/>
    </row>
    <row r="44" spans="2:21" ht="29.25" customHeight="1" x14ac:dyDescent="0.25">
      <c r="B44" s="86" t="s">
        <v>67</v>
      </c>
      <c r="C44" s="86"/>
      <c r="D44" s="87" t="s">
        <v>68</v>
      </c>
      <c r="E44" s="87"/>
      <c r="F44" s="88" t="s">
        <v>69</v>
      </c>
      <c r="G44" s="88"/>
      <c r="H44" s="89" t="s">
        <v>70</v>
      </c>
      <c r="I44" s="89"/>
      <c r="J44" s="89"/>
      <c r="K44" s="89"/>
      <c r="L44" s="89"/>
      <c r="M44" s="89"/>
      <c r="N44" s="89"/>
      <c r="O44" s="89"/>
      <c r="P44" s="89"/>
      <c r="Q44" s="89"/>
      <c r="R44" s="89"/>
      <c r="S44" s="89"/>
      <c r="T44" s="89"/>
      <c r="U44" s="89"/>
    </row>
    <row r="45" spans="2:21" ht="15.75" customHeight="1" x14ac:dyDescent="0.25">
      <c r="B45" s="54"/>
      <c r="C45" s="77"/>
      <c r="D45" s="77"/>
      <c r="E45" s="77"/>
      <c r="F45" s="78"/>
      <c r="G45" s="78"/>
      <c r="H45" s="78"/>
      <c r="I45" s="78"/>
      <c r="J45" s="78"/>
      <c r="K45" s="78"/>
      <c r="L45" s="78"/>
      <c r="M45" s="78"/>
      <c r="N45" s="78"/>
      <c r="O45" s="78"/>
      <c r="P45" s="78"/>
      <c r="Q45" s="78"/>
      <c r="R45" s="78"/>
      <c r="S45" s="78"/>
      <c r="T45" s="77"/>
      <c r="U45" s="77"/>
    </row>
    <row r="46" spans="2:21" ht="24.75" customHeight="1" x14ac:dyDescent="0.25">
      <c r="B46" s="84" t="s">
        <v>71</v>
      </c>
      <c r="C46" s="84"/>
      <c r="D46" s="84"/>
      <c r="E46" s="84"/>
      <c r="F46" s="84"/>
      <c r="G46" s="84"/>
      <c r="H46" s="84"/>
      <c r="I46" s="84"/>
      <c r="J46" s="84"/>
      <c r="K46" s="84"/>
      <c r="L46" s="84"/>
      <c r="M46" s="84"/>
      <c r="N46" s="84"/>
      <c r="O46" s="84"/>
      <c r="P46" s="84"/>
      <c r="Q46" s="84"/>
      <c r="R46" s="84"/>
      <c r="S46" s="84"/>
      <c r="T46" s="84"/>
      <c r="U46" s="84"/>
    </row>
    <row r="47" spans="2:21" ht="15.75" customHeight="1" x14ac:dyDescent="0.25">
      <c r="B47" s="81" t="s">
        <v>72</v>
      </c>
      <c r="C47" s="81"/>
      <c r="D47" s="81"/>
      <c r="E47" s="81"/>
      <c r="F47" s="81"/>
      <c r="G47" s="81"/>
      <c r="H47" s="81"/>
      <c r="I47" s="81"/>
      <c r="J47" s="81"/>
      <c r="K47" s="81"/>
      <c r="L47" s="81"/>
      <c r="M47" s="81"/>
      <c r="N47" s="81"/>
      <c r="O47" s="81"/>
      <c r="P47" s="81"/>
      <c r="Q47" s="81"/>
      <c r="R47" s="81"/>
      <c r="S47" s="81"/>
      <c r="T47" s="81"/>
      <c r="U47" s="81"/>
    </row>
    <row r="48" spans="2:21" ht="8.25" customHeight="1" x14ac:dyDescent="0.25">
      <c r="B48" s="79"/>
      <c r="C48" s="79"/>
      <c r="D48" s="79"/>
      <c r="E48" s="79"/>
      <c r="F48" s="79"/>
      <c r="G48" s="79"/>
      <c r="H48" s="79"/>
      <c r="I48" s="79"/>
      <c r="J48" s="79"/>
      <c r="K48" s="79"/>
      <c r="L48" s="79"/>
      <c r="M48" s="79"/>
      <c r="N48" s="79"/>
      <c r="O48" s="79"/>
      <c r="P48" s="79"/>
      <c r="Q48" s="79"/>
      <c r="R48" s="79"/>
      <c r="S48" s="79"/>
      <c r="T48" s="79"/>
      <c r="U48" s="79"/>
    </row>
    <row r="49" spans="2:21" ht="27" customHeight="1" x14ac:dyDescent="0.25">
      <c r="B49" s="84" t="s">
        <v>73</v>
      </c>
      <c r="C49" s="84"/>
      <c r="D49" s="84"/>
      <c r="E49" s="84"/>
      <c r="F49" s="84"/>
      <c r="G49" s="84"/>
      <c r="H49" s="84"/>
      <c r="I49" s="84"/>
      <c r="J49" s="84"/>
      <c r="K49" s="84"/>
      <c r="L49" s="84"/>
      <c r="M49" s="84"/>
      <c r="N49" s="84"/>
      <c r="O49" s="84"/>
      <c r="P49" s="84"/>
      <c r="Q49" s="84"/>
      <c r="R49" s="84"/>
      <c r="S49" s="84"/>
      <c r="T49" s="84"/>
      <c r="U49" s="84"/>
    </row>
    <row r="50" spans="2:21" ht="15.75" customHeight="1" x14ac:dyDescent="0.25">
      <c r="B50" s="85" t="s">
        <v>74</v>
      </c>
      <c r="C50" s="85"/>
      <c r="D50" s="85"/>
      <c r="E50" s="85"/>
      <c r="F50" s="85"/>
      <c r="G50" s="85"/>
      <c r="H50" s="85"/>
      <c r="I50" s="85"/>
      <c r="J50" s="85"/>
      <c r="K50" s="85"/>
      <c r="L50" s="85"/>
      <c r="M50" s="85"/>
      <c r="N50" s="85"/>
      <c r="O50" s="85"/>
      <c r="P50" s="85"/>
      <c r="Q50" s="85"/>
      <c r="R50" s="85"/>
      <c r="S50" s="85"/>
      <c r="T50" s="85"/>
      <c r="U50" s="85"/>
    </row>
    <row r="51" spans="2:21" ht="15.75" customHeight="1" x14ac:dyDescent="0.25">
      <c r="B51" s="81" t="s">
        <v>75</v>
      </c>
      <c r="C51" s="81"/>
      <c r="D51" s="81"/>
      <c r="E51" s="81"/>
      <c r="F51" s="81"/>
      <c r="G51" s="81"/>
      <c r="H51" s="81"/>
      <c r="I51" s="81"/>
      <c r="J51" s="81"/>
      <c r="K51" s="81"/>
      <c r="L51" s="81"/>
      <c r="M51" s="81"/>
      <c r="N51" s="81"/>
      <c r="O51" s="81"/>
      <c r="P51" s="81"/>
      <c r="Q51" s="81"/>
      <c r="R51" s="81"/>
      <c r="S51" s="81"/>
      <c r="T51" s="81"/>
      <c r="U51" s="81"/>
    </row>
    <row r="52" spans="2:21" ht="15.75" customHeight="1" x14ac:dyDescent="0.25">
      <c r="B52" s="81" t="s">
        <v>76</v>
      </c>
      <c r="C52" s="81"/>
      <c r="D52" s="81"/>
      <c r="E52" s="81"/>
      <c r="F52" s="81"/>
      <c r="G52" s="81"/>
      <c r="H52" s="81"/>
      <c r="I52" s="81"/>
      <c r="J52" s="81"/>
      <c r="K52" s="81"/>
      <c r="L52" s="81"/>
      <c r="M52" s="81"/>
      <c r="N52" s="81"/>
      <c r="O52" s="81"/>
      <c r="P52" s="81"/>
      <c r="Q52" s="81"/>
      <c r="R52" s="81"/>
      <c r="S52" s="81"/>
      <c r="T52" s="81"/>
      <c r="U52" s="81"/>
    </row>
    <row r="53" spans="2:21" ht="15.75" customHeight="1" x14ac:dyDescent="0.25">
      <c r="B53" s="81" t="s">
        <v>77</v>
      </c>
      <c r="C53" s="81"/>
      <c r="D53" s="81"/>
      <c r="E53" s="81"/>
      <c r="F53" s="81"/>
      <c r="G53" s="81"/>
      <c r="H53" s="81"/>
      <c r="I53" s="81"/>
      <c r="J53" s="81"/>
      <c r="K53" s="81"/>
      <c r="L53" s="81"/>
      <c r="M53" s="81"/>
      <c r="N53" s="81"/>
      <c r="O53" s="81"/>
      <c r="P53" s="81"/>
      <c r="Q53" s="81"/>
      <c r="R53" s="81"/>
      <c r="S53" s="81"/>
      <c r="T53" s="81"/>
      <c r="U53" s="81"/>
    </row>
    <row r="54" spans="2:21" ht="8.25" customHeight="1" x14ac:dyDescent="0.25">
      <c r="B54" s="80"/>
      <c r="C54" s="80"/>
      <c r="D54" s="80"/>
      <c r="E54" s="80"/>
      <c r="F54" s="80"/>
      <c r="G54" s="80"/>
      <c r="H54" s="80"/>
      <c r="I54" s="80"/>
      <c r="J54" s="80"/>
      <c r="K54" s="80"/>
      <c r="L54" s="80"/>
      <c r="M54" s="80"/>
      <c r="N54" s="80"/>
      <c r="O54" s="80"/>
      <c r="P54" s="80"/>
      <c r="Q54" s="80"/>
      <c r="R54" s="80"/>
      <c r="S54" s="80"/>
      <c r="T54" s="80"/>
      <c r="U54" s="80"/>
    </row>
    <row r="55" spans="2:21" ht="33" customHeight="1" x14ac:dyDescent="0.25">
      <c r="B55" s="81" t="s">
        <v>78</v>
      </c>
      <c r="C55" s="81"/>
      <c r="D55" s="81"/>
      <c r="E55" s="81"/>
      <c r="F55" s="81"/>
      <c r="G55" s="81"/>
      <c r="H55" s="81"/>
      <c r="I55" s="81"/>
      <c r="J55" s="81"/>
      <c r="K55" s="81"/>
      <c r="L55" s="81"/>
      <c r="M55" s="81"/>
      <c r="N55" s="81"/>
      <c r="O55" s="81"/>
      <c r="P55" s="81"/>
      <c r="Q55" s="81"/>
      <c r="R55" s="81"/>
      <c r="S55" s="81"/>
      <c r="T55" s="81"/>
      <c r="U55" s="81"/>
    </row>
    <row r="56" spans="2:21" ht="6.75" customHeight="1" x14ac:dyDescent="0.25">
      <c r="B56" s="80"/>
      <c r="C56" s="80"/>
      <c r="D56" s="80"/>
      <c r="E56" s="80"/>
      <c r="F56" s="80"/>
      <c r="G56" s="80"/>
      <c r="H56" s="80"/>
      <c r="I56" s="80"/>
      <c r="J56" s="80"/>
      <c r="K56" s="80"/>
      <c r="L56" s="80"/>
      <c r="M56" s="80"/>
      <c r="N56" s="80"/>
      <c r="O56" s="80"/>
      <c r="P56" s="80"/>
      <c r="Q56" s="80"/>
      <c r="R56" s="80"/>
      <c r="S56" s="80"/>
      <c r="T56" s="80"/>
      <c r="U56" s="80"/>
    </row>
    <row r="57" spans="2:21" ht="21.75" customHeight="1" x14ac:dyDescent="0.25">
      <c r="B57" s="81" t="s">
        <v>79</v>
      </c>
      <c r="C57" s="81"/>
      <c r="D57" s="81"/>
      <c r="E57" s="81"/>
      <c r="F57" s="81"/>
      <c r="G57" s="81"/>
      <c r="H57" s="81"/>
      <c r="I57" s="81"/>
      <c r="J57" s="81"/>
      <c r="K57" s="81"/>
      <c r="L57" s="81"/>
      <c r="M57" s="81"/>
      <c r="N57" s="81"/>
      <c r="O57" s="81"/>
      <c r="P57" s="81"/>
      <c r="Q57" s="81"/>
      <c r="R57" s="81"/>
      <c r="S57" s="81"/>
      <c r="T57" s="81"/>
      <c r="U57" s="81"/>
    </row>
    <row r="58" spans="2:21" ht="37.5" customHeight="1" x14ac:dyDescent="0.25">
      <c r="B58" s="81" t="s">
        <v>80</v>
      </c>
      <c r="C58" s="81"/>
      <c r="D58" s="81"/>
      <c r="E58" s="81"/>
      <c r="F58" s="81"/>
      <c r="G58" s="81"/>
      <c r="H58" s="81"/>
      <c r="I58" s="81"/>
      <c r="J58" s="81"/>
      <c r="K58" s="81"/>
      <c r="L58" s="81"/>
      <c r="M58" s="81"/>
      <c r="N58" s="81"/>
      <c r="O58" s="81"/>
      <c r="P58" s="81"/>
      <c r="Q58" s="81"/>
      <c r="R58" s="81"/>
      <c r="S58" s="81"/>
      <c r="T58" s="81"/>
      <c r="U58" s="81"/>
    </row>
    <row r="59" spans="2:21" ht="9" customHeight="1" x14ac:dyDescent="0.25">
      <c r="B59" s="82"/>
      <c r="C59" s="82"/>
      <c r="D59" s="82"/>
      <c r="E59" s="82"/>
      <c r="F59" s="82"/>
      <c r="G59" s="82"/>
      <c r="H59" s="82"/>
      <c r="I59" s="82"/>
      <c r="J59" s="82"/>
      <c r="K59" s="82"/>
      <c r="L59" s="82"/>
      <c r="M59" s="82"/>
      <c r="N59" s="82"/>
      <c r="O59" s="82"/>
      <c r="P59" s="82"/>
      <c r="Q59" s="82"/>
      <c r="R59" s="82"/>
      <c r="S59" s="82"/>
      <c r="T59" s="82"/>
      <c r="U59" s="82"/>
    </row>
    <row r="60" spans="2:21" ht="23.25" customHeight="1" x14ac:dyDescent="0.35">
      <c r="B60" s="83" t="s">
        <v>81</v>
      </c>
      <c r="C60" s="83"/>
      <c r="D60" s="83"/>
      <c r="E60" s="83"/>
      <c r="F60" s="83"/>
      <c r="G60" s="83"/>
      <c r="H60" s="83"/>
      <c r="I60" s="83"/>
      <c r="J60" s="83"/>
      <c r="K60" s="83"/>
      <c r="L60" s="83"/>
      <c r="M60" s="83"/>
      <c r="N60" s="83"/>
      <c r="O60" s="83"/>
      <c r="P60" s="83"/>
      <c r="Q60" s="83"/>
      <c r="R60" s="83"/>
      <c r="S60" s="83"/>
      <c r="T60" s="83"/>
      <c r="U60" s="83"/>
    </row>
    <row r="61" spans="2:21" ht="15.75" customHeight="1" x14ac:dyDescent="0.25">
      <c r="B61" s="81" t="s">
        <v>82</v>
      </c>
      <c r="C61" s="81"/>
      <c r="D61" s="81"/>
      <c r="E61" s="81"/>
      <c r="F61" s="81"/>
      <c r="G61" s="81"/>
      <c r="H61" s="81"/>
      <c r="I61" s="81"/>
      <c r="J61" s="81"/>
      <c r="K61" s="81"/>
      <c r="L61" s="81"/>
      <c r="M61" s="81"/>
      <c r="N61" s="81"/>
      <c r="O61" s="81"/>
      <c r="P61" s="81"/>
      <c r="Q61" s="81"/>
      <c r="R61" s="81"/>
      <c r="S61" s="81"/>
      <c r="T61" s="81"/>
      <c r="U61" s="81"/>
    </row>
    <row r="62" spans="2:21" ht="15.75" customHeight="1" x14ac:dyDescent="0.25">
      <c r="B62" s="81" t="s">
        <v>83</v>
      </c>
      <c r="C62" s="81"/>
      <c r="D62" s="81"/>
      <c r="E62" s="81"/>
      <c r="F62" s="81"/>
      <c r="G62" s="81"/>
      <c r="H62" s="81"/>
      <c r="I62" s="81"/>
      <c r="J62" s="81"/>
      <c r="K62" s="81"/>
      <c r="L62" s="81"/>
      <c r="M62" s="81"/>
      <c r="N62" s="81"/>
      <c r="O62" s="81"/>
      <c r="P62" s="81"/>
      <c r="Q62" s="81"/>
      <c r="R62" s="81"/>
      <c r="S62" s="81"/>
      <c r="T62" s="81"/>
      <c r="U62" s="81"/>
    </row>
    <row r="63" spans="2:21" ht="32.25" customHeight="1" x14ac:dyDescent="0.25">
      <c r="B63" s="81" t="s">
        <v>84</v>
      </c>
      <c r="C63" s="81"/>
      <c r="D63" s="81"/>
      <c r="E63" s="81"/>
      <c r="F63" s="81"/>
      <c r="G63" s="81"/>
      <c r="H63" s="81"/>
      <c r="I63" s="81"/>
      <c r="J63" s="81"/>
      <c r="K63" s="81"/>
      <c r="L63" s="81"/>
      <c r="M63" s="81"/>
      <c r="N63" s="81"/>
      <c r="O63" s="81"/>
      <c r="P63" s="81"/>
      <c r="Q63" s="81"/>
      <c r="R63" s="81"/>
      <c r="S63" s="81"/>
      <c r="T63" s="81"/>
      <c r="U63" s="81"/>
    </row>
    <row r="64" spans="2:21" ht="15.75" customHeight="1" x14ac:dyDescent="0.25">
      <c r="B64" s="81" t="s">
        <v>85</v>
      </c>
      <c r="C64" s="81"/>
      <c r="D64" s="81"/>
      <c r="E64" s="81"/>
      <c r="F64" s="81"/>
      <c r="G64" s="81"/>
      <c r="H64" s="81"/>
      <c r="I64" s="81"/>
      <c r="J64" s="81"/>
      <c r="K64" s="81"/>
      <c r="L64" s="81"/>
      <c r="M64" s="81"/>
      <c r="N64" s="81"/>
      <c r="O64" s="81"/>
      <c r="P64" s="81"/>
      <c r="Q64" s="81"/>
      <c r="R64" s="81"/>
      <c r="S64" s="81"/>
      <c r="T64" s="81"/>
      <c r="U64" s="81"/>
    </row>
    <row r="65" spans="2:21" ht="15.75" customHeight="1" x14ac:dyDescent="0.25">
      <c r="B65" s="81" t="s">
        <v>86</v>
      </c>
      <c r="C65" s="81"/>
      <c r="D65" s="81"/>
      <c r="E65" s="81"/>
      <c r="F65" s="81"/>
      <c r="G65" s="81"/>
      <c r="H65" s="81"/>
      <c r="I65" s="81"/>
      <c r="J65" s="81"/>
      <c r="K65" s="81"/>
      <c r="L65" s="81"/>
      <c r="M65" s="81"/>
      <c r="N65" s="81"/>
      <c r="O65" s="81"/>
      <c r="P65" s="81"/>
      <c r="Q65" s="81"/>
      <c r="R65" s="81"/>
      <c r="S65" s="81"/>
      <c r="T65" s="81"/>
      <c r="U65" s="81"/>
    </row>
    <row r="66" spans="2:21" ht="48.75" customHeight="1" x14ac:dyDescent="0.25">
      <c r="B66" s="81" t="s">
        <v>87</v>
      </c>
      <c r="C66" s="81"/>
      <c r="D66" s="81"/>
      <c r="E66" s="81"/>
      <c r="F66" s="81"/>
      <c r="G66" s="81"/>
      <c r="H66" s="81"/>
      <c r="I66" s="81"/>
      <c r="J66" s="81"/>
      <c r="K66" s="81"/>
      <c r="L66" s="81"/>
      <c r="M66" s="81"/>
      <c r="N66" s="81"/>
      <c r="O66" s="81"/>
      <c r="P66" s="81"/>
      <c r="Q66" s="81"/>
      <c r="R66" s="81"/>
      <c r="S66" s="81"/>
      <c r="T66" s="81"/>
      <c r="U66" s="81"/>
    </row>
    <row r="67" spans="2:21" ht="15.75" customHeight="1" x14ac:dyDescent="0.25">
      <c r="B67" s="80"/>
      <c r="C67" s="80"/>
      <c r="D67" s="80"/>
      <c r="E67" s="80"/>
      <c r="F67" s="80"/>
      <c r="G67" s="80"/>
      <c r="H67" s="80"/>
      <c r="I67" s="80"/>
      <c r="J67" s="80"/>
      <c r="K67" s="80"/>
      <c r="L67" s="80"/>
      <c r="M67" s="80"/>
      <c r="N67" s="80"/>
      <c r="O67" s="80"/>
      <c r="P67" s="80"/>
      <c r="Q67" s="80"/>
      <c r="R67" s="80"/>
      <c r="S67" s="80"/>
      <c r="T67" s="80"/>
      <c r="U67" s="80"/>
    </row>
    <row r="68" spans="2:21" ht="15.75" customHeight="1" x14ac:dyDescent="0.25">
      <c r="B68" s="80"/>
      <c r="C68" s="80"/>
      <c r="D68" s="80"/>
      <c r="E68" s="80"/>
      <c r="F68" s="80"/>
      <c r="G68" s="80"/>
      <c r="H68" s="80"/>
      <c r="I68" s="80"/>
      <c r="J68" s="80"/>
      <c r="K68" s="80"/>
      <c r="L68" s="80"/>
      <c r="M68" s="80"/>
      <c r="N68" s="80"/>
      <c r="O68" s="80"/>
    </row>
    <row r="69" spans="2:21" ht="15.75" customHeight="1" x14ac:dyDescent="0.25"/>
    <row r="70" spans="2:21" ht="15.75" customHeight="1" x14ac:dyDescent="0.25"/>
    <row r="71" spans="2:21" ht="15.75" customHeight="1" x14ac:dyDescent="0.25"/>
    <row r="72" spans="2:21" ht="15.75" customHeight="1" x14ac:dyDescent="0.25"/>
    <row r="73" spans="2:21" ht="15.75" customHeight="1" x14ac:dyDescent="0.25"/>
    <row r="74" spans="2:21" ht="15.75" customHeight="1" x14ac:dyDescent="0.25"/>
    <row r="75" spans="2:21" ht="15.75" customHeight="1" x14ac:dyDescent="0.25"/>
    <row r="76" spans="2:21" ht="15.75" customHeight="1" x14ac:dyDescent="0.25"/>
    <row r="77" spans="2:21" ht="15.75" customHeight="1" x14ac:dyDescent="0.25"/>
    <row r="78" spans="2:21" ht="15.75" customHeight="1" x14ac:dyDescent="0.25"/>
    <row r="79" spans="2:21" ht="15.75" customHeight="1" x14ac:dyDescent="0.25"/>
    <row r="80" spans="2:2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sheetData>
  <mergeCells count="70">
    <mergeCell ref="B1:U1"/>
    <mergeCell ref="B2:U2"/>
    <mergeCell ref="B4:B5"/>
    <mergeCell ref="C4:E4"/>
    <mergeCell ref="F4:G5"/>
    <mergeCell ref="H4:T5"/>
    <mergeCell ref="U4:U5"/>
    <mergeCell ref="C5:E5"/>
    <mergeCell ref="B7:B8"/>
    <mergeCell ref="B9:B10"/>
    <mergeCell ref="B11:B12"/>
    <mergeCell ref="B13:B14"/>
    <mergeCell ref="B15:B18"/>
    <mergeCell ref="C20:E20"/>
    <mergeCell ref="F20:G20"/>
    <mergeCell ref="H20:S20"/>
    <mergeCell ref="B22:B23"/>
    <mergeCell ref="B24:B25"/>
    <mergeCell ref="B26:B27"/>
    <mergeCell ref="B28:B29"/>
    <mergeCell ref="B30:B33"/>
    <mergeCell ref="B36:U36"/>
    <mergeCell ref="B37:U37"/>
    <mergeCell ref="B38:U38"/>
    <mergeCell ref="B39:C39"/>
    <mergeCell ref="D39:E39"/>
    <mergeCell ref="F39:G39"/>
    <mergeCell ref="H39:U39"/>
    <mergeCell ref="B40:C40"/>
    <mergeCell ref="D40:E40"/>
    <mergeCell ref="F40:G40"/>
    <mergeCell ref="H40:U40"/>
    <mergeCell ref="B41:C41"/>
    <mergeCell ref="D41:E41"/>
    <mergeCell ref="F41:G41"/>
    <mergeCell ref="H41:U41"/>
    <mergeCell ref="B42:C42"/>
    <mergeCell ref="D42:E42"/>
    <mergeCell ref="F42:G42"/>
    <mergeCell ref="H42:U42"/>
    <mergeCell ref="B43:C43"/>
    <mergeCell ref="D43:E43"/>
    <mergeCell ref="F43:G43"/>
    <mergeCell ref="H43:U43"/>
    <mergeCell ref="B44:C44"/>
    <mergeCell ref="D44:E44"/>
    <mergeCell ref="F44:G44"/>
    <mergeCell ref="H44:U44"/>
    <mergeCell ref="B46:U46"/>
    <mergeCell ref="B47:U47"/>
    <mergeCell ref="B49:U49"/>
    <mergeCell ref="B50:U50"/>
    <mergeCell ref="B51:U51"/>
    <mergeCell ref="B52:U52"/>
    <mergeCell ref="B53:U53"/>
    <mergeCell ref="B54:U54"/>
    <mergeCell ref="B55:U55"/>
    <mergeCell ref="B56:U56"/>
    <mergeCell ref="B57:U57"/>
    <mergeCell ref="B58:U58"/>
    <mergeCell ref="B59:U59"/>
    <mergeCell ref="B60:U60"/>
    <mergeCell ref="B61:U61"/>
    <mergeCell ref="B62:U62"/>
    <mergeCell ref="B68:O68"/>
    <mergeCell ref="B63:U63"/>
    <mergeCell ref="B64:U64"/>
    <mergeCell ref="B65:U65"/>
    <mergeCell ref="B66:U66"/>
    <mergeCell ref="B67:U67"/>
  </mergeCells>
  <pageMargins left="0.196527777777778" right="0.27569444444444402" top="0.196527777777778" bottom="0.23611111111111099" header="0.511811023622047" footer="0.511811023622047"/>
  <pageSetup paperSize="9" scale="72"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164</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Tableau VMA</vt:lpstr>
      <vt:lpstr>'Tableau VMA'!Zone_d_impression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José MASDEU</dc:creator>
  <dc:description/>
  <cp:lastModifiedBy>Elise MAREAU</cp:lastModifiedBy>
  <cp:revision>31</cp:revision>
  <cp:lastPrinted>2024-11-15T21:33:28Z</cp:lastPrinted>
  <dcterms:created xsi:type="dcterms:W3CDTF">2016-10-29T18:26:40Z</dcterms:created>
  <dcterms:modified xsi:type="dcterms:W3CDTF">2025-10-29T08:31:03Z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